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80" windowWidth="14355" windowHeight="4620" activeTab="0"/>
  </bookViews>
  <sheets>
    <sheet name="Viabilidade" sheetId="1" r:id="rId1"/>
  </sheets>
  <definedNames/>
  <calcPr calcId="144525"/>
</workbook>
</file>

<file path=xl/sharedStrings.xml><?xml version="1.0" encoding="utf-8"?>
<sst xmlns="http://schemas.openxmlformats.org/spreadsheetml/2006/main" count="78" uniqueCount="58">
  <si>
    <t>VALORES</t>
  </si>
  <si>
    <t>VGV</t>
  </si>
  <si>
    <t>Terreno em f(VGV) (15%)</t>
  </si>
  <si>
    <t>Custos f(VGV) (18%)</t>
  </si>
  <si>
    <t>Custo Construção (50%)</t>
  </si>
  <si>
    <t>Lucro Líquido (17%)</t>
  </si>
  <si>
    <t>Número de unidades (un)</t>
  </si>
  <si>
    <t>Área/Unidade (m²/un)</t>
  </si>
  <si>
    <t>Preço de venda (un/m²)</t>
  </si>
  <si>
    <t>Área do terreno (m²)</t>
  </si>
  <si>
    <t>VIABILIDADE ECONÔMICA</t>
  </si>
  <si>
    <t>Custo Empreendimento. + Lucro Líquido</t>
  </si>
  <si>
    <t>(%) Impostos (7%)</t>
  </si>
  <si>
    <t>(%) Comissão/Vendas (5%)</t>
  </si>
  <si>
    <t>(%) Projetos (2%)</t>
  </si>
  <si>
    <t>(%) Marketing (2%)</t>
  </si>
  <si>
    <t>2</t>
  </si>
  <si>
    <t>1</t>
  </si>
  <si>
    <t>3</t>
  </si>
  <si>
    <t>4</t>
  </si>
  <si>
    <t>4.1</t>
  </si>
  <si>
    <t>4.2</t>
  </si>
  <si>
    <t>4.3</t>
  </si>
  <si>
    <t>4.4</t>
  </si>
  <si>
    <t>4.5</t>
  </si>
  <si>
    <t>5</t>
  </si>
  <si>
    <t>6</t>
  </si>
  <si>
    <t>7</t>
  </si>
  <si>
    <t>6.1</t>
  </si>
  <si>
    <t>6.2</t>
  </si>
  <si>
    <t>6.3</t>
  </si>
  <si>
    <t>6.4</t>
  </si>
  <si>
    <t>(%) Tx. Adm f(CI+MO+MAT) (10% CC)</t>
  </si>
  <si>
    <t>(%) Custos indiretos f(CC) pessoal admin., canteiro, mat. consumo (12% CC)</t>
  </si>
  <si>
    <t>(%) Mão de obra f(CC) (36% CC)</t>
  </si>
  <si>
    <t>(%) Material f(CC) (42% CC)</t>
  </si>
  <si>
    <t>1.2</t>
  </si>
  <si>
    <t>1.3</t>
  </si>
  <si>
    <t>1.4</t>
  </si>
  <si>
    <t>PLANILHA DE VIABILIDADE ECONÔMICA</t>
  </si>
  <si>
    <t>(%) Taxa de Gestão da incorporadora (2%)</t>
  </si>
  <si>
    <t>Custo do terreno (m²)</t>
  </si>
  <si>
    <t>2.1</t>
  </si>
  <si>
    <t>2.2</t>
  </si>
  <si>
    <t>Target Costing</t>
  </si>
  <si>
    <t>Custo Construção + LL</t>
  </si>
  <si>
    <t>Custo Construção/m² área privativa</t>
  </si>
  <si>
    <t>Custo do m² da área privativa (histórico)</t>
  </si>
  <si>
    <t>Custo Construção do projeto</t>
  </si>
  <si>
    <t>PROJETO</t>
  </si>
  <si>
    <t>HISTÓRICO DA CONSTRUTORA</t>
  </si>
  <si>
    <t>META</t>
  </si>
  <si>
    <t>Custo Const. do projeto &gt; Target Costing</t>
  </si>
  <si>
    <t>CC/m² área privativa &gt; custo m² histórico</t>
  </si>
  <si>
    <t>OBRA: EDIFICAÇÃO VERTICAL</t>
  </si>
  <si>
    <t>ENDEREÇO: Fortaleza/CE</t>
  </si>
  <si>
    <t>PERCENTUAL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</si>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</sst>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000396251678"/>
      </left>
      <right style="thin"/>
      <top style="thin">
        <color theme="8" tint="-0.24997000396251678"/>
      </top>
      <bottom style="thin">
        <color theme="8" tint="-0.24997000396251678"/>
      </bottom>
    </border>
    <border>
      <left style="thin"/>
      <right style="thin"/>
      <top style="thin">
        <color theme="8" tint="-0.24997000396251678"/>
      </top>
      <bottom style="thin">
        <color theme="8" tint="-0.24997000396251678"/>
      </bottom>
    </border>
    <border>
      <left style="thin"/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thin"/>
      <right style="thin"/>
      <top style="thin"/>
      <bottom style="thin"/>
    </border>
    <border>
      <left style="thin">
        <color theme="8" tint="-0.24997000396251678"/>
      </left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49" fontId="4" fillId="3" borderId="4" xfId="21" applyNumberFormat="1" applyFont="1" applyFill="1" applyBorder="1" applyAlignment="1">
      <alignment horizontal="center"/>
    </xf>
    <xf numFmtId="49" fontId="3" fillId="2" borderId="5" xfId="2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6" xfId="2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44" fontId="3" fillId="2" borderId="3" xfId="21" applyFont="1" applyFill="1" applyBorder="1" applyAlignment="1">
      <alignment horizontal="center" vertical="center"/>
    </xf>
    <xf numFmtId="49" fontId="4" fillId="4" borderId="8" xfId="21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44" fontId="4" fillId="4" borderId="8" xfId="21" applyFont="1" applyFill="1" applyBorder="1" applyAlignment="1">
      <alignment horizontal="center"/>
    </xf>
    <xf numFmtId="10" fontId="4" fillId="5" borderId="9" xfId="22" applyNumberFormat="1" applyFont="1" applyFill="1" applyBorder="1" applyAlignment="1">
      <alignment horizontal="center" vertical="center"/>
    </xf>
    <xf numFmtId="49" fontId="5" fillId="4" borderId="8" xfId="20" applyNumberFormat="1" applyFont="1" applyFill="1" applyBorder="1" applyAlignment="1">
      <alignment horizontal="center"/>
    </xf>
    <xf numFmtId="0" fontId="5" fillId="0" borderId="8" xfId="0" applyFont="1" applyFill="1" applyBorder="1"/>
    <xf numFmtId="43" fontId="5" fillId="6" borderId="8" xfId="20" applyFont="1" applyFill="1" applyBorder="1" applyAlignment="1">
      <alignment horizontal="center"/>
    </xf>
    <xf numFmtId="10" fontId="5" fillId="5" borderId="9" xfId="22" applyNumberFormat="1" applyFont="1" applyFill="1" applyBorder="1" applyAlignment="1">
      <alignment horizontal="center" vertical="center"/>
    </xf>
    <xf numFmtId="49" fontId="5" fillId="4" borderId="4" xfId="20" applyNumberFormat="1" applyFont="1" applyFill="1" applyBorder="1" applyAlignment="1">
      <alignment horizontal="center"/>
    </xf>
    <xf numFmtId="0" fontId="5" fillId="0" borderId="4" xfId="0" applyFont="1" applyFill="1" applyBorder="1"/>
    <xf numFmtId="43" fontId="5" fillId="4" borderId="4" xfId="20" applyFont="1" applyFill="1" applyBorder="1" applyAlignment="1">
      <alignment horizontal="center"/>
    </xf>
    <xf numFmtId="43" fontId="5" fillId="6" borderId="4" xfId="20" applyFont="1" applyFill="1" applyBorder="1" applyAlignment="1">
      <alignment horizontal="center"/>
    </xf>
    <xf numFmtId="10" fontId="5" fillId="5" borderId="9" xfId="0" applyNumberFormat="1" applyFont="1" applyFill="1" applyBorder="1" applyAlignment="1">
      <alignment horizontal="center" vertical="center"/>
    </xf>
    <xf numFmtId="49" fontId="5" fillId="4" borderId="4" xfId="21" applyNumberFormat="1" applyFont="1" applyFill="1" applyBorder="1" applyAlignment="1">
      <alignment horizontal="center"/>
    </xf>
    <xf numFmtId="44" fontId="5" fillId="6" borderId="4" xfId="21" applyFont="1" applyFill="1" applyBorder="1" applyAlignment="1">
      <alignment horizontal="center"/>
    </xf>
    <xf numFmtId="49" fontId="4" fillId="4" borderId="4" xfId="21" applyNumberFormat="1" applyFont="1" applyFill="1" applyBorder="1" applyAlignment="1">
      <alignment horizontal="center"/>
    </xf>
    <xf numFmtId="0" fontId="4" fillId="5" borderId="4" xfId="0" applyFont="1" applyFill="1" applyBorder="1"/>
    <xf numFmtId="44" fontId="4" fillId="4" borderId="4" xfId="21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10" fontId="4" fillId="5" borderId="4" xfId="0" applyNumberFormat="1" applyFont="1" applyFill="1" applyBorder="1" applyAlignment="1">
      <alignment horizontal="center" vertical="center"/>
    </xf>
    <xf numFmtId="10" fontId="5" fillId="5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/>
    <xf numFmtId="44" fontId="5" fillId="4" borderId="4" xfId="21" applyFont="1" applyFill="1" applyBorder="1" applyAlignment="1">
      <alignment horizontal="center"/>
    </xf>
    <xf numFmtId="10" fontId="4" fillId="5" borderId="4" xfId="2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10" fontId="5" fillId="6" borderId="4" xfId="22" applyNumberFormat="1" applyFont="1" applyFill="1" applyBorder="1" applyAlignment="1">
      <alignment horizontal="center" vertical="center"/>
    </xf>
    <xf numFmtId="44" fontId="4" fillId="6" borderId="4" xfId="21" applyFont="1" applyFill="1" applyBorder="1" applyAlignment="1">
      <alignment horizontal="center"/>
    </xf>
    <xf numFmtId="44" fontId="4" fillId="7" borderId="8" xfId="21" applyFont="1" applyFill="1" applyBorder="1" applyAlignment="1">
      <alignment horizontal="center"/>
    </xf>
    <xf numFmtId="49" fontId="4" fillId="4" borderId="4" xfId="20" applyNumberFormat="1" applyFont="1" applyFill="1" applyBorder="1" applyAlignment="1">
      <alignment horizontal="center"/>
    </xf>
    <xf numFmtId="44" fontId="4" fillId="7" borderId="4" xfId="21" applyFont="1" applyFill="1" applyBorder="1" applyAlignment="1">
      <alignment horizontal="center"/>
    </xf>
    <xf numFmtId="44" fontId="5" fillId="4" borderId="4" xfId="21" applyFont="1" applyFill="1" applyBorder="1" applyAlignment="1">
      <alignment horizontal="center" vertical="center"/>
    </xf>
    <xf numFmtId="49" fontId="5" fillId="4" borderId="4" xfId="2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9" fontId="3" fillId="2" borderId="4" xfId="2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4" fontId="3" fillId="2" borderId="4" xfId="21" applyFont="1" applyFill="1" applyBorder="1" applyAlignment="1">
      <alignment horizontal="center"/>
    </xf>
    <xf numFmtId="10" fontId="3" fillId="2" borderId="4" xfId="22" applyNumberFormat="1" applyFont="1" applyFill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Normal 2" xfId="23"/>
    <cellStyle name="Moeda 2" xfId="24"/>
    <cellStyle name="Normal 14" xfId="25"/>
    <cellStyle name="Normal 16" xfId="26"/>
    <cellStyle name="Normal 17" xfId="27"/>
    <cellStyle name="Normal 18" xfId="28"/>
    <cellStyle name="Normal 21" xfId="29"/>
    <cellStyle name="Normal 6" xfId="30"/>
    <cellStyle name="Normal 8" xfId="31"/>
    <cellStyle name="Porcentagem 2" xfId="32"/>
    <cellStyle name="Vírgula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2295525</xdr:colOff>
      <xdr:row>6</xdr:row>
      <xdr:rowOff>161925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7625"/>
          <a:ext cx="2181225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zoomScale="115" zoomScaleNormal="115" workbookViewId="0" topLeftCell="A1">
      <selection activeCell="I3" sqref="I3"/>
    </sheetView>
  </sheetViews>
  <sheetFormatPr defaultColWidth="9.140625" defaultRowHeight="15"/>
  <cols>
    <col min="1" max="1" width="7.7109375" style="4" customWidth="1"/>
    <col min="2" max="2" width="45.00390625" style="5" customWidth="1"/>
    <col min="3" max="3" width="16.8515625" style="5" bestFit="1" customWidth="1"/>
    <col min="4" max="4" width="14.140625" style="5" bestFit="1" customWidth="1"/>
    <col min="5" max="5" width="2.8515625" style="5" customWidth="1"/>
    <col min="6" max="6" width="9.140625" style="5" customWidth="1"/>
    <col min="7" max="7" width="38.57421875" style="5" bestFit="1" customWidth="1"/>
    <col min="8" max="8" width="16.8515625" style="5" bestFit="1" customWidth="1"/>
    <col min="9" max="16384" width="9.140625" style="5" customWidth="1"/>
  </cols>
  <sheetData>
    <row r="1" ht="15"/>
    <row r="2" spans="2:8" ht="15">
      <c r="B2" s="2"/>
      <c r="C2" s="7" t="s">
        <v>39</v>
      </c>
      <c r="D2" s="8"/>
      <c r="E2" s="8"/>
      <c r="F2" s="8"/>
      <c r="G2" s="8"/>
      <c r="H2" s="9"/>
    </row>
    <row r="3" ht="15">
      <c r="C3" s="4"/>
    </row>
    <row r="4" spans="2:8" ht="15">
      <c r="B4" s="2"/>
      <c r="C4" s="10" t="s">
        <v>54</v>
      </c>
      <c r="D4" s="10"/>
      <c r="E4" s="10"/>
      <c r="F4" s="10"/>
      <c r="G4" s="10"/>
      <c r="H4" s="10"/>
    </row>
    <row r="5" spans="2:4" ht="15">
      <c r="B5" s="3"/>
      <c r="C5" s="3"/>
      <c r="D5" s="3"/>
    </row>
    <row r="6" spans="3:8" ht="15">
      <c r="C6" s="11" t="s">
        <v>55</v>
      </c>
      <c r="D6" s="11"/>
      <c r="E6" s="11"/>
      <c r="F6" s="11"/>
      <c r="G6" s="11"/>
      <c r="H6" s="11"/>
    </row>
    <row r="7" ht="15"/>
    <row r="8" spans="1:8" ht="15">
      <c r="A8" s="12" t="s">
        <v>57</v>
      </c>
      <c r="B8" s="13" t="s">
        <v>10</v>
      </c>
      <c r="C8" s="14" t="s">
        <v>0</v>
      </c>
      <c r="D8" s="15" t="s">
        <v>56</v>
      </c>
      <c r="F8" s="12" t="s">
        <v>57</v>
      </c>
      <c r="G8" s="13" t="s">
        <v>49</v>
      </c>
      <c r="H8" s="16" t="s">
        <v>0</v>
      </c>
    </row>
    <row r="9" spans="1:8" s="1" customFormat="1" ht="15">
      <c r="A9" s="17" t="s">
        <v>17</v>
      </c>
      <c r="B9" s="18" t="s">
        <v>1</v>
      </c>
      <c r="C9" s="19">
        <f>C10*C11*C12</f>
        <v>18000000</v>
      </c>
      <c r="D9" s="20">
        <v>1</v>
      </c>
      <c r="F9" s="17" t="s">
        <v>17</v>
      </c>
      <c r="G9" s="18" t="s">
        <v>48</v>
      </c>
      <c r="H9" s="19">
        <f>C24</f>
        <v>9000000</v>
      </c>
    </row>
    <row r="10" spans="1:8" s="1" customFormat="1" ht="15">
      <c r="A10" s="21" t="s">
        <v>36</v>
      </c>
      <c r="B10" s="22" t="s">
        <v>6</v>
      </c>
      <c r="C10" s="23">
        <v>50</v>
      </c>
      <c r="D10" s="24"/>
      <c r="F10" s="25" t="s">
        <v>16</v>
      </c>
      <c r="G10" s="26" t="s">
        <v>6</v>
      </c>
      <c r="H10" s="27">
        <f>C10</f>
        <v>50</v>
      </c>
    </row>
    <row r="11" spans="1:8" s="1" customFormat="1" ht="15">
      <c r="A11" s="25" t="s">
        <v>37</v>
      </c>
      <c r="B11" s="26" t="s">
        <v>7</v>
      </c>
      <c r="C11" s="28">
        <v>80</v>
      </c>
      <c r="D11" s="29"/>
      <c r="F11" s="25" t="s">
        <v>18</v>
      </c>
      <c r="G11" s="26" t="s">
        <v>7</v>
      </c>
      <c r="H11" s="27">
        <f>C11</f>
        <v>80</v>
      </c>
    </row>
    <row r="12" spans="1:8" s="1" customFormat="1" ht="15">
      <c r="A12" s="30" t="s">
        <v>38</v>
      </c>
      <c r="B12" s="26" t="s">
        <v>8</v>
      </c>
      <c r="C12" s="31">
        <v>4500</v>
      </c>
      <c r="D12" s="29"/>
      <c r="F12" s="32" t="s">
        <v>19</v>
      </c>
      <c r="G12" s="33" t="s">
        <v>46</v>
      </c>
      <c r="H12" s="34">
        <f>H9/H10/H11</f>
        <v>2250</v>
      </c>
    </row>
    <row r="13" spans="1:4" s="1" customFormat="1" ht="15">
      <c r="A13" s="32" t="s">
        <v>16</v>
      </c>
      <c r="B13" s="35" t="s">
        <v>2</v>
      </c>
      <c r="C13" s="34">
        <f>C14*C15</f>
        <v>2700000</v>
      </c>
      <c r="D13" s="36">
        <f>(C13*D9)/C9</f>
        <v>0.15</v>
      </c>
    </row>
    <row r="14" spans="1:8" s="1" customFormat="1" ht="15">
      <c r="A14" s="25" t="s">
        <v>42</v>
      </c>
      <c r="B14" s="26" t="s">
        <v>9</v>
      </c>
      <c r="C14" s="28">
        <v>2700</v>
      </c>
      <c r="D14" s="29"/>
      <c r="F14" s="12" t="s">
        <v>57</v>
      </c>
      <c r="G14" s="13" t="s">
        <v>50</v>
      </c>
      <c r="H14" s="16" t="s">
        <v>0</v>
      </c>
    </row>
    <row r="15" spans="1:8" s="1" customFormat="1" ht="15">
      <c r="A15" s="25" t="s">
        <v>43</v>
      </c>
      <c r="B15" s="26" t="s">
        <v>41</v>
      </c>
      <c r="C15" s="31">
        <v>1000</v>
      </c>
      <c r="D15" s="37"/>
      <c r="F15" s="17" t="s">
        <v>17</v>
      </c>
      <c r="G15" s="38" t="s">
        <v>44</v>
      </c>
      <c r="H15" s="19">
        <f>H16*H17*H18</f>
        <v>8000000</v>
      </c>
    </row>
    <row r="16" spans="1:8" s="1" customFormat="1" ht="15">
      <c r="A16" s="32" t="s">
        <v>18</v>
      </c>
      <c r="B16" s="35" t="s">
        <v>11</v>
      </c>
      <c r="C16" s="34">
        <f>C9-C13</f>
        <v>15300000</v>
      </c>
      <c r="D16" s="36">
        <f>D9-D13</f>
        <v>0.85</v>
      </c>
      <c r="F16" s="25" t="s">
        <v>16</v>
      </c>
      <c r="G16" s="26" t="s">
        <v>6</v>
      </c>
      <c r="H16" s="39">
        <f>C10</f>
        <v>50</v>
      </c>
    </row>
    <row r="17" spans="1:8" s="1" customFormat="1" ht="15">
      <c r="A17" s="32" t="s">
        <v>19</v>
      </c>
      <c r="B17" s="35" t="s">
        <v>3</v>
      </c>
      <c r="C17" s="34">
        <f>C9*D17</f>
        <v>3240000</v>
      </c>
      <c r="D17" s="40">
        <f>SUM(D18:D22)</f>
        <v>0.18</v>
      </c>
      <c r="F17" s="25" t="s">
        <v>18</v>
      </c>
      <c r="G17" s="26" t="s">
        <v>7</v>
      </c>
      <c r="H17" s="39">
        <f>C11</f>
        <v>80</v>
      </c>
    </row>
    <row r="18" spans="1:8" ht="15">
      <c r="A18" s="30" t="s">
        <v>20</v>
      </c>
      <c r="B18" s="41" t="s">
        <v>12</v>
      </c>
      <c r="C18" s="39">
        <f>$C$9*D18</f>
        <v>1260000.0000000002</v>
      </c>
      <c r="D18" s="42">
        <v>0.07</v>
      </c>
      <c r="F18" s="32" t="s">
        <v>19</v>
      </c>
      <c r="G18" s="35" t="s">
        <v>47</v>
      </c>
      <c r="H18" s="43">
        <v>2000</v>
      </c>
    </row>
    <row r="19" spans="1:4" ht="15">
      <c r="A19" s="30" t="s">
        <v>21</v>
      </c>
      <c r="B19" s="41" t="s">
        <v>13</v>
      </c>
      <c r="C19" s="39">
        <f aca="true" t="shared" si="0" ref="C19:C22">$C$9*D19</f>
        <v>900000</v>
      </c>
      <c r="D19" s="42">
        <v>0.05</v>
      </c>
    </row>
    <row r="20" spans="1:8" ht="15">
      <c r="A20" s="30" t="s">
        <v>22</v>
      </c>
      <c r="B20" s="41" t="s">
        <v>14</v>
      </c>
      <c r="C20" s="39">
        <f t="shared" si="0"/>
        <v>360000</v>
      </c>
      <c r="D20" s="42">
        <v>0.02</v>
      </c>
      <c r="F20" s="12" t="s">
        <v>57</v>
      </c>
      <c r="G20" s="13" t="s">
        <v>51</v>
      </c>
      <c r="H20" s="16" t="s">
        <v>0</v>
      </c>
    </row>
    <row r="21" spans="1:8" ht="15">
      <c r="A21" s="30" t="s">
        <v>23</v>
      </c>
      <c r="B21" s="41" t="s">
        <v>40</v>
      </c>
      <c r="C21" s="39">
        <f t="shared" si="0"/>
        <v>360000</v>
      </c>
      <c r="D21" s="42">
        <v>0.02</v>
      </c>
      <c r="F21" s="17" t="s">
        <v>17</v>
      </c>
      <c r="G21" s="18" t="s">
        <v>52</v>
      </c>
      <c r="H21" s="44">
        <f>H9-H15</f>
        <v>1000000</v>
      </c>
    </row>
    <row r="22" spans="1:8" ht="15">
      <c r="A22" s="30" t="s">
        <v>24</v>
      </c>
      <c r="B22" s="41" t="s">
        <v>15</v>
      </c>
      <c r="C22" s="39">
        <f t="shared" si="0"/>
        <v>360000</v>
      </c>
      <c r="D22" s="42">
        <v>0.02</v>
      </c>
      <c r="F22" s="45" t="s">
        <v>16</v>
      </c>
      <c r="G22" s="35" t="s">
        <v>53</v>
      </c>
      <c r="H22" s="46">
        <f>H12-H18</f>
        <v>250</v>
      </c>
    </row>
    <row r="23" spans="1:8" s="1" customFormat="1" ht="15">
      <c r="A23" s="32" t="s">
        <v>25</v>
      </c>
      <c r="B23" s="35" t="s">
        <v>45</v>
      </c>
      <c r="C23" s="34">
        <f>C16-C17</f>
        <v>12060000</v>
      </c>
      <c r="D23" s="36">
        <f>D16-D17</f>
        <v>0.6699999999999999</v>
      </c>
      <c r="F23" s="5"/>
      <c r="G23" s="5"/>
      <c r="H23" s="5"/>
    </row>
    <row r="24" spans="1:8" s="1" customFormat="1" ht="15">
      <c r="A24" s="32" t="s">
        <v>26</v>
      </c>
      <c r="B24" s="35" t="s">
        <v>4</v>
      </c>
      <c r="C24" s="34">
        <f>C9*D24</f>
        <v>9000000</v>
      </c>
      <c r="D24" s="40">
        <f>(D25+D26+D27+D28)/2</f>
        <v>0.5</v>
      </c>
      <c r="F24" s="5"/>
      <c r="G24" s="5"/>
      <c r="H24" s="5"/>
    </row>
    <row r="25" spans="1:4" ht="15">
      <c r="A25" s="30" t="s">
        <v>28</v>
      </c>
      <c r="B25" s="41" t="s">
        <v>32</v>
      </c>
      <c r="C25" s="47">
        <f>$C$24*D25</f>
        <v>900000</v>
      </c>
      <c r="D25" s="42">
        <v>0.1</v>
      </c>
    </row>
    <row r="26" spans="1:8" s="6" customFormat="1" ht="25.5">
      <c r="A26" s="48" t="s">
        <v>29</v>
      </c>
      <c r="B26" s="49" t="s">
        <v>33</v>
      </c>
      <c r="C26" s="47">
        <f aca="true" t="shared" si="1" ref="C26:C28">$C$24*D26</f>
        <v>1080000</v>
      </c>
      <c r="D26" s="42">
        <v>0.12</v>
      </c>
      <c r="F26" s="5"/>
      <c r="G26" s="5"/>
      <c r="H26" s="5"/>
    </row>
    <row r="27" spans="1:4" ht="15">
      <c r="A27" s="30" t="s">
        <v>30</v>
      </c>
      <c r="B27" s="41" t="s">
        <v>34</v>
      </c>
      <c r="C27" s="47">
        <f t="shared" si="1"/>
        <v>3240000</v>
      </c>
      <c r="D27" s="42">
        <v>0.36</v>
      </c>
    </row>
    <row r="28" spans="1:4" ht="15">
      <c r="A28" s="30" t="s">
        <v>31</v>
      </c>
      <c r="B28" s="41" t="s">
        <v>35</v>
      </c>
      <c r="C28" s="47">
        <f t="shared" si="1"/>
        <v>3780000</v>
      </c>
      <c r="D28" s="42">
        <v>0.42</v>
      </c>
    </row>
    <row r="29" spans="1:8" s="1" customFormat="1" ht="15">
      <c r="A29" s="50" t="s">
        <v>27</v>
      </c>
      <c r="B29" s="51" t="s">
        <v>5</v>
      </c>
      <c r="C29" s="52">
        <f>C23-C24</f>
        <v>3060000</v>
      </c>
      <c r="D29" s="53">
        <f>D9-D13-D17-D24</f>
        <v>0.16999999999999993</v>
      </c>
      <c r="F29" s="5"/>
      <c r="G29" s="5"/>
      <c r="H29" s="5"/>
    </row>
  </sheetData>
  <mergeCells count="3">
    <mergeCell ref="C6:H6"/>
    <mergeCell ref="C2:H2"/>
    <mergeCell ref="C4:H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9" r:id="rId2"/>
  <ignoredErrors>
    <ignoredError sqref="F9:F12 F15:F18 F21:F22 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Philipe</dc:creator>
  <cp:keywords/>
  <dc:description/>
  <cp:lastModifiedBy>Philipe Ribeiro de Araujo</cp:lastModifiedBy>
  <cp:lastPrinted>2021-08-20T15:58:19Z</cp:lastPrinted>
  <dcterms:created xsi:type="dcterms:W3CDTF">2013-07-15T20:30:54Z</dcterms:created>
  <dcterms:modified xsi:type="dcterms:W3CDTF">2021-08-20T15:59:46Z</dcterms:modified>
  <cp:category/>
  <cp:version/>
  <cp:contentType/>
  <cp:contentStatus/>
</cp:coreProperties>
</file>