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600" windowHeight="11700" activeTab="0"/>
  </bookViews>
  <sheets>
    <sheet name="Comparativo" sheetId="1" r:id="rId1"/>
    <sheet name="mem. cal. 1" sheetId="2" r:id="rId2"/>
    <sheet name="mem. calc 2" sheetId="3" r:id="rId3"/>
    <sheet name="mem. calc 3" sheetId="4" r:id="rId4"/>
    <sheet name="mem. calc. 4" sheetId="5" r:id="rId5"/>
  </sheets>
  <definedNames/>
  <calcPr fullCalcOnLoad="1"/>
</workbook>
</file>

<file path=xl/sharedStrings.xml><?xml version="1.0" encoding="utf-8"?>
<sst xmlns="http://schemas.openxmlformats.org/spreadsheetml/2006/main" count="688" uniqueCount="159">
  <si>
    <t>Sapata</t>
  </si>
  <si>
    <t>Escavação</t>
  </si>
  <si>
    <t>Reaterro</t>
  </si>
  <si>
    <t>Armadura</t>
  </si>
  <si>
    <t>Compactação</t>
  </si>
  <si>
    <t>Concreto</t>
  </si>
  <si>
    <t xml:space="preserve">Alvenaria </t>
  </si>
  <si>
    <t>Fundação</t>
  </si>
  <si>
    <t>Muro de Bloco aparente</t>
  </si>
  <si>
    <t>Alvenaria</t>
  </si>
  <si>
    <t>Amarração</t>
  </si>
  <si>
    <t>Muro de tijolo furado</t>
  </si>
  <si>
    <t>Alvenaria de embasamento</t>
  </si>
  <si>
    <t>Enchimento dos blocos</t>
  </si>
  <si>
    <t>Armadura pilares</t>
  </si>
  <si>
    <t>Armadura pilaretes</t>
  </si>
  <si>
    <t>Concreto pilaretes</t>
  </si>
  <si>
    <t>Forma pilares</t>
  </si>
  <si>
    <t>Concreto pilares</t>
  </si>
  <si>
    <t>Qt</t>
  </si>
  <si>
    <t>unid.</t>
  </si>
  <si>
    <t>m3</t>
  </si>
  <si>
    <t>m2</t>
  </si>
  <si>
    <t>Pedreiro</t>
  </si>
  <si>
    <t>kg</t>
  </si>
  <si>
    <t>Areia</t>
  </si>
  <si>
    <t>Brita</t>
  </si>
  <si>
    <t>m</t>
  </si>
  <si>
    <t>unid</t>
  </si>
  <si>
    <t>arame (kg)</t>
  </si>
  <si>
    <t>Concreto 1:2,5:3,5</t>
  </si>
  <si>
    <t>Perda</t>
  </si>
  <si>
    <t>Cimento SC</t>
  </si>
  <si>
    <t>total</t>
  </si>
  <si>
    <t>preço</t>
  </si>
  <si>
    <t>custo total</t>
  </si>
  <si>
    <t>perda</t>
  </si>
  <si>
    <t>Sapata Corrida 50 x 10</t>
  </si>
  <si>
    <t>Cal</t>
  </si>
  <si>
    <t>Bloco 14x19x39</t>
  </si>
  <si>
    <t>Muro de Bloco aparente junta de 1cm-arg 1:0,5:6</t>
  </si>
  <si>
    <t>Cimento sc</t>
  </si>
  <si>
    <t>índice</t>
  </si>
  <si>
    <t>total/m</t>
  </si>
  <si>
    <t xml:space="preserve">verg 5.0 </t>
  </si>
  <si>
    <t>verg 6.3 barra</t>
  </si>
  <si>
    <t>Verg 6.3 barra</t>
  </si>
  <si>
    <t>Verg 10 barra</t>
  </si>
  <si>
    <t>indice</t>
  </si>
  <si>
    <t>Enchimento dos blocos-concreto 1:2,5:3,5</t>
  </si>
  <si>
    <t>total /m</t>
  </si>
  <si>
    <t xml:space="preserve">cimento </t>
  </si>
  <si>
    <t>cal</t>
  </si>
  <si>
    <t>areia</t>
  </si>
  <si>
    <t>tijolo</t>
  </si>
  <si>
    <t>verg 10 barra</t>
  </si>
  <si>
    <t>verg 5mm</t>
  </si>
  <si>
    <t>arame</t>
  </si>
  <si>
    <t>0,4 unid</t>
  </si>
  <si>
    <t>Forma pilares - tábua de 30</t>
  </si>
  <si>
    <t>prego</t>
  </si>
  <si>
    <t>sarrafo de 5(m)</t>
  </si>
  <si>
    <t>tábua de 30(un)</t>
  </si>
  <si>
    <t>Alvenaria de embasamento - esp jun 1cm - arg 1:0,5:6</t>
  </si>
  <si>
    <t>Alvenaria 9x19x29 junta de 1,5cm - argamassa 1:0,5:6</t>
  </si>
  <si>
    <t>Concreto pilares - 1:2,5:3,5</t>
  </si>
  <si>
    <t>Materiais</t>
  </si>
  <si>
    <t>Mão de obra</t>
  </si>
  <si>
    <t>Ind Ped</t>
  </si>
  <si>
    <t>Ind Ajud</t>
  </si>
  <si>
    <t>horas ped</t>
  </si>
  <si>
    <t>horas ajud</t>
  </si>
  <si>
    <t>total horas</t>
  </si>
  <si>
    <t>total dias</t>
  </si>
  <si>
    <t>Custo Diária</t>
  </si>
  <si>
    <t>Custo Total</t>
  </si>
  <si>
    <t>subtotal</t>
  </si>
  <si>
    <t>Total Materiais</t>
  </si>
  <si>
    <t>total MO</t>
  </si>
  <si>
    <t xml:space="preserve">Custo LINEAR do Muro de tijolo furado 9x19x29 com 2m de altura </t>
  </si>
  <si>
    <t>R$/metro</t>
  </si>
  <si>
    <t>Alvenaria 9x19x19 junta de 1,5cm - argamassa 1:0,5:6</t>
  </si>
  <si>
    <t>Mão de Obra</t>
  </si>
  <si>
    <t>total material</t>
  </si>
  <si>
    <t>Economia de</t>
  </si>
  <si>
    <t>sem revestimento</t>
  </si>
  <si>
    <t>rebocado de um lado</t>
  </si>
  <si>
    <t>rebocado dos dois lados</t>
  </si>
  <si>
    <t>1,7x2=3,4m2/m</t>
  </si>
  <si>
    <t>c. unit</t>
  </si>
  <si>
    <t>1,7x1=1,7m2/m</t>
  </si>
  <si>
    <t>revestido de um lado</t>
  </si>
  <si>
    <t>revestido dos dois lados</t>
  </si>
  <si>
    <t>Preço do Revestimento</t>
  </si>
  <si>
    <t>Preço/metro</t>
  </si>
  <si>
    <t>Muro de Tijolo Furado 9X19X29 - Sem Emboço</t>
  </si>
  <si>
    <t>Muro de Bloco de Concreto Aparente 14X19X39</t>
  </si>
  <si>
    <t>Muro de bloco de concreto aparente de 14x19x39 com 2 metros de altura - Fundação em sapata corrida e pilaretes a cada 2,5 metros-  Preço por metro linear</t>
  </si>
  <si>
    <t>Muro de tijolo furado 9X19X29 com 2 metros de altura - Fundação em sapata corrida e pilares de concreto armado a cada 2,5 metros-  Preço por metro linear</t>
  </si>
  <si>
    <t>Muro de Tijolo Furado 9X19X29 -  C/ Emboço dos dois lados</t>
  </si>
  <si>
    <r>
      <t xml:space="preserve">Muro de Tijolo Furado </t>
    </r>
    <r>
      <rPr>
        <sz val="11"/>
        <color indexed="10"/>
        <rFont val="Calibri"/>
        <family val="2"/>
      </rPr>
      <t>9X19X19</t>
    </r>
    <r>
      <rPr>
        <sz val="11"/>
        <color theme="1"/>
        <rFont val="Calibri"/>
        <family val="2"/>
      </rPr>
      <t xml:space="preserve"> - Sem Emboço</t>
    </r>
  </si>
  <si>
    <r>
      <t xml:space="preserve">Muro de Tijolo Furado </t>
    </r>
    <r>
      <rPr>
        <sz val="11"/>
        <color indexed="10"/>
        <rFont val="Calibri"/>
        <family val="2"/>
      </rPr>
      <t>9X19X19</t>
    </r>
    <r>
      <rPr>
        <sz val="11"/>
        <color theme="1"/>
        <rFont val="Calibri"/>
        <family val="2"/>
      </rPr>
      <t xml:space="preserve"> -  C/ Emboço dos dois lados</t>
    </r>
  </si>
  <si>
    <t>Muro de tijolo furado 9X19X19 com 2 metros de altura - Fundação em sapata corrida e pilares de concreto armado a cada 2,5 metros-  Preço por metro linear</t>
  </si>
  <si>
    <t>Material</t>
  </si>
  <si>
    <t>Preço</t>
  </si>
  <si>
    <t>Cimento - saco de 50kg</t>
  </si>
  <si>
    <t>Cal - saco de 20 kg</t>
  </si>
  <si>
    <t>Vergalhão de 10mm (3/8) - com 12metros</t>
  </si>
  <si>
    <t>Vergalhão de 6.3 mm (1/4) - com 12metros</t>
  </si>
  <si>
    <t>Vergalhão de 5.0 mm (3/16) - com 12metros</t>
  </si>
  <si>
    <t>Bloco de concreto 14x19x39 - valor unitário</t>
  </si>
  <si>
    <t>Tábua de 30 cm x 3m - valor unitário</t>
  </si>
  <si>
    <t>Prego 17X21 - pacote de 1 Kg</t>
  </si>
  <si>
    <t>Valor da diária do pedreiro</t>
  </si>
  <si>
    <t>Valor da diária do servente</t>
  </si>
  <si>
    <t>Brita nº 1 - metro cúbico</t>
  </si>
  <si>
    <t>Areia lavada média- metro cúbico</t>
  </si>
  <si>
    <t>Arame recozido bwg 18 (pg-7) - Kilograma</t>
  </si>
  <si>
    <t>Instrução de uso da planilha:</t>
  </si>
  <si>
    <r>
      <t xml:space="preserve">1 - Bloco Aparente X Tijolo Furado </t>
    </r>
    <r>
      <rPr>
        <sz val="14"/>
        <color indexed="10"/>
        <rFont val="Calibri"/>
        <family val="2"/>
      </rPr>
      <t>9 X 19 X19</t>
    </r>
  </si>
  <si>
    <r>
      <t xml:space="preserve">2 - Bloco Aparente X Tijolo Furado </t>
    </r>
    <r>
      <rPr>
        <sz val="14"/>
        <color indexed="10"/>
        <rFont val="Calibri"/>
        <family val="2"/>
      </rPr>
      <t>9 X 19 X29</t>
    </r>
  </si>
  <si>
    <r>
      <t xml:space="preserve">Tijolo furado </t>
    </r>
    <r>
      <rPr>
        <sz val="11"/>
        <color indexed="10"/>
        <rFont val="Calibri"/>
        <family val="2"/>
      </rPr>
      <t xml:space="preserve">9x19x29 </t>
    </r>
    <r>
      <rPr>
        <sz val="11"/>
        <color theme="1"/>
        <rFont val="Calibri"/>
        <family val="2"/>
      </rPr>
      <t>- valor unitário</t>
    </r>
  </si>
  <si>
    <r>
      <t xml:space="preserve">Tijolo furado </t>
    </r>
    <r>
      <rPr>
        <sz val="11"/>
        <color indexed="10"/>
        <rFont val="Calibri"/>
        <family val="2"/>
      </rPr>
      <t>9x19x19</t>
    </r>
    <r>
      <rPr>
        <sz val="11"/>
        <color theme="1"/>
        <rFont val="Calibri"/>
        <family val="2"/>
      </rPr>
      <t xml:space="preserve"> - valor unitário</t>
    </r>
  </si>
  <si>
    <t>Chapisco</t>
  </si>
  <si>
    <t>Servente</t>
  </si>
  <si>
    <t>Cimento</t>
  </si>
  <si>
    <t>Composição revestimento  m2</t>
  </si>
  <si>
    <t>valor unit</t>
  </si>
  <si>
    <t>saco50kg</t>
  </si>
  <si>
    <t>saco20kg</t>
  </si>
  <si>
    <t>Emboço</t>
  </si>
  <si>
    <t>dia</t>
  </si>
  <si>
    <t>MO</t>
  </si>
  <si>
    <t>MAT</t>
  </si>
  <si>
    <t>quant 1 Lado</t>
  </si>
  <si>
    <t>quant 2 lados</t>
  </si>
  <si>
    <t>total 1 lado</t>
  </si>
  <si>
    <t>total 2 lados</t>
  </si>
  <si>
    <t>por m2</t>
  </si>
  <si>
    <t>de sapata corrida - para mais detalhes veja os desenhos mais abaixo.</t>
  </si>
  <si>
    <t xml:space="preserve">&gt; Esta planilha compara o preço do metro linear de várias opções de muro. O muro considerado nesta tabela tem altura de 2 metros e fundação </t>
  </si>
  <si>
    <t>Observações:</t>
  </si>
  <si>
    <t>1 - Coloque o preço de cada material na lista abaixo, digite apenas números separados por vírgula. Aperte a tecla enter após incluir o último valor.</t>
  </si>
  <si>
    <t>2 - Preencha também o custo da diária de pedreiro e ajudante.</t>
  </si>
  <si>
    <t>3 - Pronto! A planilha vai calcular o custo de várias opções de muro e vai calcular a economia feita em cada opção</t>
  </si>
  <si>
    <r>
      <t xml:space="preserve">&gt; O objetivo desta planilha </t>
    </r>
    <r>
      <rPr>
        <b/>
        <sz val="11"/>
        <color indexed="8"/>
        <rFont val="Calibri"/>
        <family val="2"/>
      </rPr>
      <t>não</t>
    </r>
    <r>
      <rPr>
        <sz val="11"/>
        <color theme="1"/>
        <rFont val="Calibri"/>
        <family val="2"/>
      </rPr>
      <t xml:space="preserve"> é servir como orçamento de muro, pois o custo de construção irá variar de acordo com a altura do muro e com as condições  </t>
    </r>
  </si>
  <si>
    <t xml:space="preserve">do terreno. O objetivo desta planilha é fornecer uma base de comparação de custos para as opções mais comuns de muro. </t>
  </si>
  <si>
    <t>custo da fundação.</t>
  </si>
  <si>
    <t>Detalhes do Projeto:</t>
  </si>
  <si>
    <t>e com a altura do muro. A fundação em sapata corrida  é adequada apenas para terrenos firmes e secos, para terrenos de baixa resistência</t>
  </si>
  <si>
    <t xml:space="preserve">ou para muros mais altos pode ser necesário fazer estacas, consulte um profissional para avaliar em loco. </t>
  </si>
  <si>
    <r>
      <rPr>
        <sz val="11"/>
        <color indexed="10"/>
        <rFont val="Calibri"/>
        <family val="2"/>
      </rPr>
      <t>Atenção:</t>
    </r>
    <r>
      <rPr>
        <sz val="11"/>
        <color theme="1"/>
        <rFont val="Calibri"/>
        <family val="2"/>
      </rPr>
      <t xml:space="preserve"> o objetivo deste desenho não é fornecer um projeto estrutural de muro, pois as medidas variam de acordo com o tipo de terreno</t>
    </r>
  </si>
  <si>
    <t>A - Muro em bloco de concreto aparente - (bloco de 14 X 19 X 39)</t>
  </si>
  <si>
    <t>B - Muro em tijolo cerâmico furado</t>
  </si>
  <si>
    <t xml:space="preserve">Custo LINEAR do Muro com 2m de altura </t>
  </si>
  <si>
    <r>
      <t xml:space="preserve">&gt; O </t>
    </r>
    <r>
      <rPr>
        <i/>
        <sz val="11"/>
        <color indexed="8"/>
        <rFont val="Calibri"/>
        <family val="2"/>
      </rPr>
      <t>custo por metro</t>
    </r>
    <r>
      <rPr>
        <sz val="11"/>
        <color theme="1"/>
        <rFont val="Calibri"/>
        <family val="2"/>
      </rPr>
      <t xml:space="preserve"> calculado pela planilha </t>
    </r>
    <r>
      <rPr>
        <b/>
        <sz val="11"/>
        <color indexed="8"/>
        <rFont val="Calibri"/>
        <family val="2"/>
      </rPr>
      <t>não</t>
    </r>
    <r>
      <rPr>
        <sz val="11"/>
        <color theme="1"/>
        <rFont val="Calibri"/>
        <family val="2"/>
      </rPr>
      <t xml:space="preserve"> é custo por</t>
    </r>
    <r>
      <rPr>
        <i/>
        <sz val="11"/>
        <color indexed="8"/>
        <rFont val="Calibri"/>
        <family val="2"/>
      </rPr>
      <t xml:space="preserve"> metro quadrado</t>
    </r>
    <r>
      <rPr>
        <sz val="11"/>
        <color theme="1"/>
        <rFont val="Calibri"/>
        <family val="2"/>
      </rPr>
      <t xml:space="preserve">. Mas o custo do </t>
    </r>
    <r>
      <rPr>
        <b/>
        <sz val="11"/>
        <color indexed="8"/>
        <rFont val="Calibri"/>
        <family val="2"/>
      </rPr>
      <t>metro linear</t>
    </r>
    <r>
      <rPr>
        <sz val="11"/>
        <color theme="1"/>
        <rFont val="Calibri"/>
        <family val="2"/>
      </rPr>
      <t xml:space="preserve"> do muro com 2 metros de altura, incluindo o </t>
    </r>
  </si>
  <si>
    <t>Insira aqui o preço dos materiais</t>
  </si>
  <si>
    <t>Insira aqui o preço da mão de obra</t>
  </si>
  <si>
    <t>Tabela Comparativa de Preço de Muro - Versão 2014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</si>
</sst>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0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4"/>
      <color indexed="10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8"/>
      <name val="Calibri"/>
      <family val="2"/>
    </font>
    <font>
      <sz val="20"/>
      <color indexed="8"/>
      <name val="Calibri"/>
      <family val="2"/>
    </font>
    <font>
      <sz val="16"/>
      <color indexed="8"/>
      <name val="Calibri"/>
      <family val="2"/>
    </font>
    <font>
      <u val="single"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10"/>
      <name val="Calibri"/>
      <family val="2"/>
    </font>
    <font>
      <sz val="2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20"/>
      <color theme="1"/>
      <name val="Calibri"/>
      <family val="2"/>
    </font>
    <font>
      <sz val="16"/>
      <color theme="1"/>
      <name val="Calibri"/>
      <family val="2"/>
    </font>
    <font>
      <u val="single"/>
      <sz val="14"/>
      <color theme="1"/>
      <name val="Calibri"/>
      <family val="2"/>
    </font>
    <font>
      <u val="single"/>
      <sz val="11"/>
      <color theme="1"/>
      <name val="Calibri"/>
      <family val="2"/>
    </font>
    <font>
      <sz val="14"/>
      <color theme="1"/>
      <name val="Calibri"/>
      <family val="2"/>
    </font>
    <font>
      <b/>
      <sz val="12"/>
      <color rgb="FFFF0000"/>
      <name val="Calibri"/>
      <family val="2"/>
    </font>
    <font>
      <sz val="22"/>
      <color theme="1"/>
      <name val="Calibri"/>
      <family val="2"/>
    </font>
    <font>
      <b/>
      <sz val="14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medium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33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0" fillId="35" borderId="0" xfId="0" applyFill="1" applyAlignment="1">
      <alignment/>
    </xf>
    <xf numFmtId="0" fontId="0" fillId="0" borderId="14" xfId="0" applyFill="1" applyBorder="1" applyAlignment="1">
      <alignment/>
    </xf>
    <xf numFmtId="0" fontId="0" fillId="0" borderId="17" xfId="0" applyBorder="1" applyAlignment="1">
      <alignment/>
    </xf>
    <xf numFmtId="0" fontId="0" fillId="36" borderId="0" xfId="0" applyFill="1" applyAlignment="1">
      <alignment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0" borderId="15" xfId="0" applyBorder="1" applyAlignment="1">
      <alignment/>
    </xf>
    <xf numFmtId="0" fontId="0" fillId="37" borderId="0" xfId="0" applyFill="1" applyAlignment="1">
      <alignment/>
    </xf>
    <xf numFmtId="0" fontId="0" fillId="33" borderId="16" xfId="0" applyFill="1" applyBorder="1" applyAlignment="1">
      <alignment/>
    </xf>
    <xf numFmtId="0" fontId="0" fillId="38" borderId="0" xfId="0" applyFill="1" applyAlignment="1">
      <alignment/>
    </xf>
    <xf numFmtId="164" fontId="0" fillId="33" borderId="18" xfId="0" applyNumberFormat="1" applyFill="1" applyBorder="1" applyAlignment="1">
      <alignment/>
    </xf>
    <xf numFmtId="0" fontId="0" fillId="39" borderId="19" xfId="0" applyFill="1" applyBorder="1" applyAlignment="1">
      <alignment/>
    </xf>
    <xf numFmtId="165" fontId="0" fillId="40" borderId="20" xfId="0" applyNumberFormat="1" applyFill="1" applyBorder="1" applyAlignment="1">
      <alignment horizontal="left"/>
    </xf>
    <xf numFmtId="0" fontId="0" fillId="39" borderId="21" xfId="0" applyFill="1" applyBorder="1" applyAlignment="1">
      <alignment/>
    </xf>
    <xf numFmtId="0" fontId="0" fillId="0" borderId="0" xfId="0" applyAlignment="1">
      <alignment vertical="center" wrapText="1"/>
    </xf>
    <xf numFmtId="0" fontId="45" fillId="39" borderId="22" xfId="0" applyFont="1" applyFill="1" applyBorder="1" applyAlignment="1">
      <alignment horizontal="center" vertical="center" wrapText="1"/>
    </xf>
    <xf numFmtId="0" fontId="0" fillId="34" borderId="22" xfId="0" applyFill="1" applyBorder="1" applyAlignment="1">
      <alignment/>
    </xf>
    <xf numFmtId="0" fontId="0" fillId="0" borderId="22" xfId="0" applyBorder="1" applyAlignment="1">
      <alignment/>
    </xf>
    <xf numFmtId="0" fontId="0" fillId="0" borderId="22" xfId="0" applyFill="1" applyBorder="1" applyAlignment="1">
      <alignment/>
    </xf>
    <xf numFmtId="164" fontId="45" fillId="39" borderId="22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0" fillId="0" borderId="14" xfId="0" applyNumberFormat="1" applyFill="1" applyBorder="1" applyAlignment="1">
      <alignment/>
    </xf>
    <xf numFmtId="2" fontId="0" fillId="0" borderId="14" xfId="0" applyNumberFormat="1" applyBorder="1" applyAlignment="1">
      <alignment/>
    </xf>
    <xf numFmtId="2" fontId="0" fillId="0" borderId="22" xfId="0" applyNumberFormat="1" applyBorder="1" applyAlignment="1">
      <alignment/>
    </xf>
    <xf numFmtId="0" fontId="0" fillId="0" borderId="0" xfId="0" applyFill="1" applyAlignment="1">
      <alignment/>
    </xf>
    <xf numFmtId="0" fontId="46" fillId="41" borderId="10" xfId="0" applyFont="1" applyFill="1" applyBorder="1" applyAlignment="1">
      <alignment/>
    </xf>
    <xf numFmtId="0" fontId="0" fillId="41" borderId="11" xfId="0" applyFill="1" applyBorder="1" applyAlignment="1">
      <alignment/>
    </xf>
    <xf numFmtId="0" fontId="0" fillId="41" borderId="12" xfId="0" applyFill="1" applyBorder="1" applyAlignment="1">
      <alignment/>
    </xf>
    <xf numFmtId="0" fontId="47" fillId="39" borderId="13" xfId="0" applyFont="1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14" xfId="0" applyFill="1" applyBorder="1" applyAlignment="1">
      <alignment/>
    </xf>
    <xf numFmtId="0" fontId="48" fillId="39" borderId="13" xfId="0" applyFont="1" applyFill="1" applyBorder="1" applyAlignment="1">
      <alignment/>
    </xf>
    <xf numFmtId="0" fontId="0" fillId="39" borderId="0" xfId="0" applyFont="1" applyFill="1" applyBorder="1" applyAlignment="1">
      <alignment/>
    </xf>
    <xf numFmtId="0" fontId="0" fillId="39" borderId="14" xfId="0" applyFont="1" applyFill="1" applyBorder="1" applyAlignment="1">
      <alignment/>
    </xf>
    <xf numFmtId="0" fontId="0" fillId="39" borderId="13" xfId="0" applyFill="1" applyBorder="1" applyAlignment="1">
      <alignment/>
    </xf>
    <xf numFmtId="0" fontId="49" fillId="39" borderId="13" xfId="0" applyFont="1" applyFill="1" applyBorder="1" applyAlignment="1">
      <alignment/>
    </xf>
    <xf numFmtId="0" fontId="38" fillId="39" borderId="0" xfId="0" applyFont="1" applyFill="1" applyBorder="1" applyAlignment="1">
      <alignment/>
    </xf>
    <xf numFmtId="0" fontId="50" fillId="37" borderId="0" xfId="0" applyFont="1" applyFill="1" applyBorder="1" applyAlignment="1">
      <alignment vertical="center"/>
    </xf>
    <xf numFmtId="0" fontId="0" fillId="37" borderId="0" xfId="0" applyFill="1" applyBorder="1" applyAlignment="1">
      <alignment/>
    </xf>
    <xf numFmtId="0" fontId="51" fillId="39" borderId="0" xfId="0" applyFont="1" applyFill="1" applyBorder="1" applyAlignment="1">
      <alignment/>
    </xf>
    <xf numFmtId="0" fontId="45" fillId="39" borderId="23" xfId="0" applyFont="1" applyFill="1" applyBorder="1" applyAlignment="1">
      <alignment horizontal="center" vertical="center" wrapText="1"/>
    </xf>
    <xf numFmtId="0" fontId="0" fillId="39" borderId="23" xfId="0" applyFill="1" applyBorder="1" applyAlignment="1">
      <alignment/>
    </xf>
    <xf numFmtId="0" fontId="0" fillId="0" borderId="24" xfId="0" applyBorder="1" applyAlignment="1">
      <alignment/>
    </xf>
    <xf numFmtId="0" fontId="0" fillId="39" borderId="25" xfId="0" applyFill="1" applyBorder="1" applyAlignment="1">
      <alignment/>
    </xf>
    <xf numFmtId="0" fontId="52" fillId="41" borderId="13" xfId="0" applyFont="1" applyFill="1" applyBorder="1" applyAlignment="1">
      <alignment/>
    </xf>
    <xf numFmtId="0" fontId="0" fillId="41" borderId="0" xfId="0" applyFill="1" applyBorder="1" applyAlignment="1">
      <alignment/>
    </xf>
    <xf numFmtId="0" fontId="0" fillId="41" borderId="14" xfId="0" applyFill="1" applyBorder="1" applyAlignment="1">
      <alignment/>
    </xf>
    <xf numFmtId="0" fontId="44" fillId="39" borderId="13" xfId="0" applyFont="1" applyFill="1" applyBorder="1" applyAlignment="1">
      <alignment/>
    </xf>
    <xf numFmtId="0" fontId="0" fillId="39" borderId="15" xfId="0" applyFill="1" applyBorder="1" applyAlignment="1">
      <alignment/>
    </xf>
    <xf numFmtId="0" fontId="0" fillId="39" borderId="16" xfId="0" applyFill="1" applyBorder="1" applyAlignment="1">
      <alignment/>
    </xf>
    <xf numFmtId="0" fontId="0" fillId="39" borderId="17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vertical="center" wrapText="1"/>
    </xf>
    <xf numFmtId="0" fontId="0" fillId="37" borderId="13" xfId="0" applyFill="1" applyBorder="1" applyAlignment="1">
      <alignment/>
    </xf>
    <xf numFmtId="0" fontId="0" fillId="37" borderId="14" xfId="0" applyFill="1" applyBorder="1" applyAlignment="1">
      <alignment/>
    </xf>
    <xf numFmtId="2" fontId="0" fillId="39" borderId="22" xfId="0" applyNumberFormat="1" applyFill="1" applyBorder="1" applyAlignment="1" applyProtection="1">
      <alignment/>
      <protection locked="0"/>
    </xf>
    <xf numFmtId="0" fontId="0" fillId="39" borderId="22" xfId="0" applyFill="1" applyBorder="1" applyAlignment="1">
      <alignment/>
    </xf>
    <xf numFmtId="0" fontId="45" fillId="39" borderId="26" xfId="0" applyFont="1" applyFill="1" applyBorder="1" applyAlignment="1">
      <alignment horizontal="center" vertical="center" wrapText="1"/>
    </xf>
    <xf numFmtId="0" fontId="45" fillId="39" borderId="14" xfId="0" applyFont="1" applyFill="1" applyBorder="1" applyAlignment="1">
      <alignment horizontal="center" vertical="center" wrapText="1"/>
    </xf>
    <xf numFmtId="0" fontId="0" fillId="39" borderId="22" xfId="0" applyFill="1" applyBorder="1" applyAlignment="1">
      <alignment/>
    </xf>
    <xf numFmtId="0" fontId="0" fillId="34" borderId="27" xfId="0" applyFill="1" applyBorder="1" applyAlignment="1">
      <alignment horizontal="center" vertical="center" wrapText="1"/>
    </xf>
    <xf numFmtId="0" fontId="0" fillId="34" borderId="28" xfId="0" applyFill="1" applyBorder="1" applyAlignment="1">
      <alignment horizontal="center" vertical="center" wrapText="1"/>
    </xf>
    <xf numFmtId="0" fontId="0" fillId="34" borderId="29" xfId="0" applyFill="1" applyBorder="1" applyAlignment="1">
      <alignment horizontal="center" vertical="center" wrapText="1"/>
    </xf>
    <xf numFmtId="0" fontId="45" fillId="39" borderId="30" xfId="0" applyFont="1" applyFill="1" applyBorder="1" applyAlignment="1">
      <alignment horizontal="center" vertical="center" wrapText="1"/>
    </xf>
    <xf numFmtId="0" fontId="45" fillId="39" borderId="0" xfId="0" applyFont="1" applyFill="1" applyBorder="1" applyAlignment="1">
      <alignment horizontal="center" vertical="center" wrapText="1"/>
    </xf>
    <xf numFmtId="0" fontId="45" fillId="39" borderId="14" xfId="0" applyFont="1" applyFill="1" applyBorder="1" applyAlignment="1">
      <alignment horizontal="center" vertical="center" wrapText="1"/>
    </xf>
    <xf numFmtId="0" fontId="45" fillId="39" borderId="13" xfId="0" applyFont="1" applyFill="1" applyBorder="1" applyAlignment="1">
      <alignment horizontal="center" vertical="center" wrapText="1"/>
    </xf>
    <xf numFmtId="0" fontId="45" fillId="39" borderId="26" xfId="0" applyFont="1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center" wrapText="1"/>
    </xf>
    <xf numFmtId="0" fontId="53" fillId="39" borderId="22" xfId="0" applyFont="1" applyFill="1" applyBorder="1" applyAlignment="1">
      <alignment/>
    </xf>
    <xf numFmtId="0" fontId="0" fillId="39" borderId="0" xfId="0" applyFill="1" applyBorder="1" applyAlignment="1">
      <alignment vertical="center" wrapText="1"/>
    </xf>
    <xf numFmtId="0" fontId="0" fillId="39" borderId="14" xfId="0" applyFill="1" applyBorder="1" applyAlignment="1">
      <alignment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88</xdr:row>
      <xdr:rowOff>28575</xdr:rowOff>
    </xdr:from>
    <xdr:to>
      <xdr:col>10</xdr:col>
      <xdr:colOff>428625</xdr:colOff>
      <xdr:row>115</xdr:row>
      <xdr:rowOff>28575</xdr:rowOff>
    </xdr:to>
    <xdr:pic>
      <xdr:nvPicPr>
        <xdr:cNvPr id="1" name="Imagem 1" descr="detalhe muro de bloco aparent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8478500"/>
          <a:ext cx="8505825" cy="514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117</xdr:row>
      <xdr:rowOff>38100</xdr:rowOff>
    </xdr:from>
    <xdr:to>
      <xdr:col>10</xdr:col>
      <xdr:colOff>57150</xdr:colOff>
      <xdr:row>144</xdr:row>
      <xdr:rowOff>57150</xdr:rowOff>
    </xdr:to>
    <xdr:pic>
      <xdr:nvPicPr>
        <xdr:cNvPr id="2" name="Imagem 2" descr="detalhe muro tijol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24012525"/>
          <a:ext cx="8124825" cy="516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21</xdr:row>
      <xdr:rowOff>38100</xdr:rowOff>
    </xdr:from>
    <xdr:to>
      <xdr:col>4</xdr:col>
      <xdr:colOff>552450</xdr:colOff>
      <xdr:row>23</xdr:row>
      <xdr:rowOff>76200</xdr:rowOff>
    </xdr:to>
    <xdr:pic>
      <xdr:nvPicPr>
        <xdr:cNvPr id="3" name="Imagem 3" descr="seta vermelha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95700" y="4143375"/>
          <a:ext cx="352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371475</xdr:colOff>
      <xdr:row>21</xdr:row>
      <xdr:rowOff>28575</xdr:rowOff>
    </xdr:from>
    <xdr:to>
      <xdr:col>9</xdr:col>
      <xdr:colOff>723900</xdr:colOff>
      <xdr:row>23</xdr:row>
      <xdr:rowOff>66675</xdr:rowOff>
    </xdr:to>
    <xdr:pic>
      <xdr:nvPicPr>
        <xdr:cNvPr id="4" name="Imagem 4" descr="seta vermelha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05700" y="4133850"/>
          <a:ext cx="352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51</xdr:row>
      <xdr:rowOff>19050</xdr:rowOff>
    </xdr:from>
    <xdr:to>
      <xdr:col>4</xdr:col>
      <xdr:colOff>552450</xdr:colOff>
      <xdr:row>53</xdr:row>
      <xdr:rowOff>57150</xdr:rowOff>
    </xdr:to>
    <xdr:pic>
      <xdr:nvPicPr>
        <xdr:cNvPr id="5" name="Imagem 5" descr="seta vermelha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95700" y="10687050"/>
          <a:ext cx="352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51</xdr:row>
      <xdr:rowOff>28575</xdr:rowOff>
    </xdr:from>
    <xdr:to>
      <xdr:col>9</xdr:col>
      <xdr:colOff>657225</xdr:colOff>
      <xdr:row>53</xdr:row>
      <xdr:rowOff>66675</xdr:rowOff>
    </xdr:to>
    <xdr:pic>
      <xdr:nvPicPr>
        <xdr:cNvPr id="6" name="Imagem 6" descr="seta vermelha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39025" y="10696575"/>
          <a:ext cx="352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5"/>
  <sheetViews>
    <sheetView tabSelected="1" zoomScalePageLayoutView="0" workbookViewId="0" topLeftCell="A1">
      <selection activeCell="I30" sqref="I30"/>
    </sheetView>
  </sheetViews>
  <sheetFormatPr defaultColWidth="9.140625" defaultRowHeight="15"/>
  <cols>
    <col min="1" max="1" width="13.00390625" style="0" customWidth="1"/>
    <col min="3" max="3" width="16.140625" style="0" customWidth="1"/>
    <col min="4" max="4" width="14.140625" style="0" customWidth="1"/>
    <col min="5" max="5" width="10.57421875" style="0" customWidth="1"/>
    <col min="6" max="6" width="11.28125" style="0" customWidth="1"/>
    <col min="7" max="7" width="13.57421875" style="0" customWidth="1"/>
    <col min="8" max="8" width="10.00390625" style="0" bestFit="1" customWidth="1"/>
    <col min="10" max="10" width="15.57421875" style="0" customWidth="1"/>
    <col min="11" max="11" width="10.00390625" style="0" customWidth="1"/>
    <col min="13" max="13" width="13.7109375" style="0" customWidth="1"/>
    <col min="16" max="16" width="14.8515625" style="0" customWidth="1"/>
    <col min="19" max="19" width="13.7109375" style="0" customWidth="1"/>
  </cols>
  <sheetData>
    <row r="1" spans="1:12" s="47" customFormat="1" ht="24.75" customHeight="1">
      <c r="A1" s="48" t="s">
        <v>158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0"/>
    </row>
    <row r="2" spans="1:12" s="47" customFormat="1" ht="13.5" customHeight="1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3"/>
    </row>
    <row r="3" spans="1:12" s="74" customFormat="1" ht="19.5" customHeight="1">
      <c r="A3" s="54" t="s">
        <v>118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6"/>
    </row>
    <row r="4" spans="1:12" s="74" customFormat="1" ht="15">
      <c r="A4" s="57"/>
      <c r="B4" s="55"/>
      <c r="C4" s="55"/>
      <c r="D4" s="55"/>
      <c r="E4" s="55"/>
      <c r="F4" s="55"/>
      <c r="G4" s="55"/>
      <c r="H4" s="55"/>
      <c r="I4" s="55"/>
      <c r="J4" s="55"/>
      <c r="K4" s="55"/>
      <c r="L4" s="56"/>
    </row>
    <row r="5" spans="1:12" s="74" customFormat="1" ht="15">
      <c r="A5" s="57" t="s">
        <v>142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6"/>
    </row>
    <row r="6" spans="1:12" s="74" customFormat="1" ht="15">
      <c r="A6" s="57" t="s">
        <v>143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6"/>
    </row>
    <row r="7" spans="1:12" s="74" customFormat="1" ht="15">
      <c r="A7" s="57" t="s">
        <v>144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6"/>
    </row>
    <row r="8" spans="1:12" s="74" customFormat="1" ht="15">
      <c r="A8" s="57"/>
      <c r="B8" s="55"/>
      <c r="C8" s="55"/>
      <c r="D8" s="55"/>
      <c r="E8" s="55"/>
      <c r="F8" s="55"/>
      <c r="G8" s="55"/>
      <c r="H8" s="55"/>
      <c r="I8" s="55"/>
      <c r="J8" s="55"/>
      <c r="K8" s="55"/>
      <c r="L8" s="56"/>
    </row>
    <row r="9" spans="1:12" s="74" customFormat="1" ht="13.5" customHeight="1">
      <c r="A9" s="58" t="s">
        <v>141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6"/>
    </row>
    <row r="10" spans="1:12" s="74" customFormat="1" ht="13.5" customHeight="1">
      <c r="A10" s="57" t="s">
        <v>140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6"/>
    </row>
    <row r="11" spans="1:12" s="74" customFormat="1" ht="13.5" customHeight="1">
      <c r="A11" s="57" t="s">
        <v>139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6"/>
    </row>
    <row r="12" spans="1:12" s="74" customFormat="1" ht="13.5" customHeight="1">
      <c r="A12" s="57" t="s">
        <v>145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6"/>
    </row>
    <row r="13" spans="1:12" s="74" customFormat="1" ht="13.5" customHeight="1">
      <c r="A13" s="57" t="s">
        <v>146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6"/>
    </row>
    <row r="14" spans="1:12" s="74" customFormat="1" ht="13.5" customHeight="1">
      <c r="A14" s="57" t="s">
        <v>155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6"/>
    </row>
    <row r="15" spans="1:12" s="74" customFormat="1" ht="13.5" customHeight="1">
      <c r="A15" s="57" t="s">
        <v>147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6"/>
    </row>
    <row r="16" spans="1:12" s="74" customFormat="1" ht="13.5" customHeight="1">
      <c r="A16" s="57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6"/>
    </row>
    <row r="17" spans="1:12" s="74" customFormat="1" ht="13.5" customHeight="1">
      <c r="A17" s="57"/>
      <c r="B17" s="55"/>
      <c r="C17" s="55"/>
      <c r="D17" s="55"/>
      <c r="E17" s="55"/>
      <c r="F17" s="55"/>
      <c r="G17" s="55"/>
      <c r="H17" s="55"/>
      <c r="I17" s="59"/>
      <c r="J17" s="55"/>
      <c r="K17" s="55"/>
      <c r="L17" s="56"/>
    </row>
    <row r="18" spans="1:12" s="47" customFormat="1" ht="15">
      <c r="A18" s="57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3"/>
    </row>
    <row r="19" spans="1:23" ht="24" customHeight="1">
      <c r="A19" s="76"/>
      <c r="B19" s="60" t="s">
        <v>119</v>
      </c>
      <c r="C19" s="61"/>
      <c r="D19" s="61"/>
      <c r="E19" s="61"/>
      <c r="F19" s="61"/>
      <c r="G19" s="61"/>
      <c r="H19" s="61"/>
      <c r="I19" s="61"/>
      <c r="J19" s="61"/>
      <c r="K19" s="61"/>
      <c r="L19" s="7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</row>
    <row r="20" spans="1:23" ht="15">
      <c r="A20" s="57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3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</row>
    <row r="21" spans="1:23" ht="15">
      <c r="A21" s="57"/>
      <c r="B21" s="52"/>
      <c r="C21" s="52"/>
      <c r="D21" s="52"/>
      <c r="E21" s="59" t="s">
        <v>156</v>
      </c>
      <c r="F21" s="52"/>
      <c r="G21" s="52"/>
      <c r="H21" s="52"/>
      <c r="I21" s="52"/>
      <c r="J21" s="59" t="s">
        <v>157</v>
      </c>
      <c r="K21" s="52"/>
      <c r="L21" s="53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</row>
    <row r="22" spans="1:23" ht="15">
      <c r="A22" s="57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3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</row>
    <row r="23" spans="1:23" ht="15">
      <c r="A23" s="57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3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</row>
    <row r="24" spans="1:23" ht="18.75">
      <c r="A24" s="57"/>
      <c r="B24" s="93" t="s">
        <v>66</v>
      </c>
      <c r="C24" s="93"/>
      <c r="D24" s="93"/>
      <c r="E24" s="79" t="s">
        <v>104</v>
      </c>
      <c r="F24" s="52"/>
      <c r="G24" s="93" t="s">
        <v>82</v>
      </c>
      <c r="H24" s="93"/>
      <c r="I24" s="93"/>
      <c r="J24" s="79" t="s">
        <v>104</v>
      </c>
      <c r="K24" s="52"/>
      <c r="L24" s="53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</row>
    <row r="25" spans="1:23" ht="15">
      <c r="A25" s="57"/>
      <c r="B25" s="82" t="s">
        <v>105</v>
      </c>
      <c r="C25" s="82"/>
      <c r="D25" s="82"/>
      <c r="E25" s="78">
        <v>20</v>
      </c>
      <c r="F25" s="52"/>
      <c r="G25" s="82" t="s">
        <v>113</v>
      </c>
      <c r="H25" s="82"/>
      <c r="I25" s="82"/>
      <c r="J25" s="78">
        <v>100</v>
      </c>
      <c r="K25" s="52"/>
      <c r="L25" s="53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</row>
    <row r="26" spans="1:23" ht="15.75">
      <c r="A26" s="57"/>
      <c r="B26" s="82" t="s">
        <v>106</v>
      </c>
      <c r="C26" s="82"/>
      <c r="D26" s="82"/>
      <c r="E26" s="78">
        <v>10</v>
      </c>
      <c r="F26" s="62"/>
      <c r="G26" s="82" t="s">
        <v>114</v>
      </c>
      <c r="H26" s="82"/>
      <c r="I26" s="82"/>
      <c r="J26" s="78">
        <v>50</v>
      </c>
      <c r="K26" s="52"/>
      <c r="L26" s="53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</row>
    <row r="27" spans="1:23" ht="15">
      <c r="A27" s="57"/>
      <c r="B27" s="82" t="s">
        <v>116</v>
      </c>
      <c r="C27" s="82"/>
      <c r="D27" s="82"/>
      <c r="E27" s="78">
        <v>75</v>
      </c>
      <c r="F27" s="52"/>
      <c r="G27" s="52"/>
      <c r="H27" s="52"/>
      <c r="I27" s="52"/>
      <c r="J27" s="52"/>
      <c r="K27" s="52"/>
      <c r="L27" s="53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</row>
    <row r="28" spans="1:23" ht="15">
      <c r="A28" s="57"/>
      <c r="B28" s="82" t="s">
        <v>115</v>
      </c>
      <c r="C28" s="82"/>
      <c r="D28" s="82"/>
      <c r="E28" s="78">
        <v>80</v>
      </c>
      <c r="F28" s="52"/>
      <c r="G28" s="52"/>
      <c r="H28" s="52"/>
      <c r="I28" s="52"/>
      <c r="J28" s="52"/>
      <c r="K28" s="52"/>
      <c r="L28" s="53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</row>
    <row r="29" spans="1:23" ht="15">
      <c r="A29" s="57"/>
      <c r="B29" s="82" t="s">
        <v>110</v>
      </c>
      <c r="C29" s="82"/>
      <c r="D29" s="82"/>
      <c r="E29" s="78">
        <v>1.33</v>
      </c>
      <c r="F29" s="52"/>
      <c r="G29" s="9"/>
      <c r="H29" s="52"/>
      <c r="I29" s="52"/>
      <c r="J29" s="52"/>
      <c r="K29" s="52"/>
      <c r="L29" s="53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</row>
    <row r="30" spans="1:23" ht="15">
      <c r="A30" s="57"/>
      <c r="B30" s="82" t="s">
        <v>122</v>
      </c>
      <c r="C30" s="82"/>
      <c r="D30" s="82"/>
      <c r="E30" s="78">
        <v>0.45</v>
      </c>
      <c r="F30" s="52"/>
      <c r="G30" s="52"/>
      <c r="H30" s="52"/>
      <c r="I30" s="52"/>
      <c r="J30" s="52"/>
      <c r="K30" s="52"/>
      <c r="L30" s="53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</row>
    <row r="31" spans="1:23" ht="15">
      <c r="A31" s="57"/>
      <c r="B31" s="82" t="s">
        <v>107</v>
      </c>
      <c r="C31" s="82"/>
      <c r="D31" s="82"/>
      <c r="E31" s="78">
        <v>20</v>
      </c>
      <c r="F31" s="52"/>
      <c r="G31" s="52"/>
      <c r="H31" s="52"/>
      <c r="I31" s="52"/>
      <c r="J31" s="52"/>
      <c r="K31" s="52"/>
      <c r="L31" s="53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</row>
    <row r="32" spans="1:23" ht="15">
      <c r="A32" s="57"/>
      <c r="B32" s="82" t="s">
        <v>108</v>
      </c>
      <c r="C32" s="82"/>
      <c r="D32" s="82"/>
      <c r="E32" s="78">
        <v>8</v>
      </c>
      <c r="F32" s="52"/>
      <c r="G32" s="52"/>
      <c r="H32" s="52"/>
      <c r="I32" s="52"/>
      <c r="J32" s="52"/>
      <c r="K32" s="52"/>
      <c r="L32" s="53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</row>
    <row r="33" spans="1:23" ht="15">
      <c r="A33" s="57"/>
      <c r="B33" s="82" t="s">
        <v>109</v>
      </c>
      <c r="C33" s="82"/>
      <c r="D33" s="82"/>
      <c r="E33" s="78">
        <v>8</v>
      </c>
      <c r="F33" s="52"/>
      <c r="G33" s="52"/>
      <c r="H33" s="52"/>
      <c r="I33" s="52"/>
      <c r="J33" s="52"/>
      <c r="K33" s="52"/>
      <c r="L33" s="53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</row>
    <row r="34" spans="1:23" ht="15">
      <c r="A34" s="57"/>
      <c r="B34" s="82" t="s">
        <v>117</v>
      </c>
      <c r="C34" s="82"/>
      <c r="D34" s="82"/>
      <c r="E34" s="78">
        <v>7</v>
      </c>
      <c r="F34" s="52"/>
      <c r="G34" s="52"/>
      <c r="H34" s="52"/>
      <c r="I34" s="52"/>
      <c r="J34" s="52"/>
      <c r="K34" s="52"/>
      <c r="L34" s="53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</row>
    <row r="35" spans="1:23" ht="15">
      <c r="A35" s="57"/>
      <c r="B35" s="82" t="s">
        <v>111</v>
      </c>
      <c r="C35" s="82"/>
      <c r="D35" s="82"/>
      <c r="E35" s="78">
        <v>25</v>
      </c>
      <c r="F35" s="52"/>
      <c r="G35" s="52"/>
      <c r="H35" s="52"/>
      <c r="I35" s="52"/>
      <c r="J35" s="52"/>
      <c r="K35" s="52"/>
      <c r="L35" s="53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</row>
    <row r="36" spans="1:23" ht="15">
      <c r="A36" s="57"/>
      <c r="B36" s="82" t="s">
        <v>112</v>
      </c>
      <c r="C36" s="82"/>
      <c r="D36" s="82"/>
      <c r="E36" s="78">
        <v>7</v>
      </c>
      <c r="F36" s="52"/>
      <c r="G36" s="52"/>
      <c r="H36" s="52"/>
      <c r="I36" s="52"/>
      <c r="J36" s="52"/>
      <c r="K36" s="52"/>
      <c r="L36" s="53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</row>
    <row r="37" spans="1:23" ht="15">
      <c r="A37" s="57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3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</row>
    <row r="38" spans="1:23" ht="15">
      <c r="A38" s="57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3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</row>
    <row r="39" spans="1:23" s="37" customFormat="1" ht="37.5" customHeight="1">
      <c r="A39" s="91" t="s">
        <v>96</v>
      </c>
      <c r="B39" s="84"/>
      <c r="C39" s="92"/>
      <c r="D39" s="83" t="s">
        <v>100</v>
      </c>
      <c r="E39" s="84"/>
      <c r="F39" s="92"/>
      <c r="G39" s="83" t="s">
        <v>101</v>
      </c>
      <c r="H39" s="84"/>
      <c r="I39" s="85"/>
      <c r="J39" s="94"/>
      <c r="K39" s="94"/>
      <c r="L39" s="9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</row>
    <row r="40" spans="1:23" ht="15" customHeight="1">
      <c r="A40" s="89" t="s">
        <v>97</v>
      </c>
      <c r="B40" s="87"/>
      <c r="C40" s="90"/>
      <c r="D40" s="86" t="s">
        <v>102</v>
      </c>
      <c r="E40" s="87"/>
      <c r="F40" s="90"/>
      <c r="G40" s="86" t="s">
        <v>102</v>
      </c>
      <c r="H40" s="87"/>
      <c r="I40" s="88"/>
      <c r="J40" s="52"/>
      <c r="K40" s="52"/>
      <c r="L40" s="53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</row>
    <row r="41" spans="1:23" ht="45.75" customHeight="1">
      <c r="A41" s="89"/>
      <c r="B41" s="87"/>
      <c r="C41" s="90"/>
      <c r="D41" s="86"/>
      <c r="E41" s="87"/>
      <c r="F41" s="90"/>
      <c r="G41" s="86"/>
      <c r="H41" s="87"/>
      <c r="I41" s="88"/>
      <c r="J41" s="52"/>
      <c r="K41" s="52"/>
      <c r="L41" s="53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</row>
    <row r="42" spans="1:23" ht="15">
      <c r="A42" s="63" t="s">
        <v>67</v>
      </c>
      <c r="B42" s="42">
        <f>'mem. cal. 1'!R28</f>
        <v>57.03</v>
      </c>
      <c r="C42" s="80"/>
      <c r="D42" s="38" t="s">
        <v>67</v>
      </c>
      <c r="E42" s="42">
        <f>'mem. calc 3'!R31</f>
        <v>54.697500000000005</v>
      </c>
      <c r="F42" s="80"/>
      <c r="G42" s="38" t="s">
        <v>67</v>
      </c>
      <c r="H42" s="42">
        <f>'mem. calc 3'!R31+'mem. calc 3'!R64</f>
        <v>96.77250000000001</v>
      </c>
      <c r="I42" s="81"/>
      <c r="J42" s="52"/>
      <c r="K42" s="52"/>
      <c r="L42" s="53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</row>
    <row r="43" spans="1:23" ht="15">
      <c r="A43" s="63" t="s">
        <v>103</v>
      </c>
      <c r="B43" s="42">
        <f>'mem. cal. 1'!F60</f>
        <v>134.76770000000002</v>
      </c>
      <c r="C43" s="80"/>
      <c r="D43" s="38" t="s">
        <v>103</v>
      </c>
      <c r="E43" s="42">
        <f>'mem. calc 3'!F79</f>
        <v>144.025934</v>
      </c>
      <c r="F43" s="80"/>
      <c r="G43" s="38" t="s">
        <v>103</v>
      </c>
      <c r="H43" s="42">
        <f>'mem. calc 3'!F79+'mem. calc 3'!R65</f>
        <v>166.82378400000002</v>
      </c>
      <c r="I43" s="81"/>
      <c r="J43" s="52"/>
      <c r="K43" s="52"/>
      <c r="L43" s="53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</row>
    <row r="44" spans="1:23" ht="15">
      <c r="A44" s="64" t="s">
        <v>94</v>
      </c>
      <c r="B44" s="33">
        <f>'mem. cal. 1'!P33</f>
        <v>191.79770000000002</v>
      </c>
      <c r="C44" s="34"/>
      <c r="D44" s="79" t="s">
        <v>94</v>
      </c>
      <c r="E44" s="33">
        <f>'mem. calc 3'!P36</f>
        <v>198.723434</v>
      </c>
      <c r="F44" s="34"/>
      <c r="G44" s="79" t="s">
        <v>94</v>
      </c>
      <c r="H44" s="33">
        <f>'mem. calc 3'!P38</f>
        <v>263.59628399999997</v>
      </c>
      <c r="I44" s="65"/>
      <c r="J44" s="52"/>
      <c r="K44" s="52"/>
      <c r="L44" s="53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</row>
    <row r="45" spans="1:23" ht="15">
      <c r="A45" s="64" t="s">
        <v>84</v>
      </c>
      <c r="B45" s="35">
        <f>1-(B44/LARGE(B44:H44,1))</f>
        <v>0.2723808655815495</v>
      </c>
      <c r="C45" s="36"/>
      <c r="D45" s="79" t="s">
        <v>84</v>
      </c>
      <c r="E45" s="35">
        <f>1-(E44/LARGE(B44:H44,1))</f>
        <v>0.24610684572472952</v>
      </c>
      <c r="F45" s="36"/>
      <c r="G45" s="79" t="s">
        <v>84</v>
      </c>
      <c r="H45" s="35">
        <f>1-(H44/LARGE(B44:H44,1))</f>
        <v>0</v>
      </c>
      <c r="I45" s="66"/>
      <c r="J45" s="52"/>
      <c r="K45" s="52"/>
      <c r="L45" s="53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</row>
    <row r="46" spans="1:23" ht="15">
      <c r="A46" s="57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3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</row>
    <row r="47" spans="1:23" ht="15">
      <c r="A47" s="57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3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</row>
    <row r="48" spans="1:23" ht="15">
      <c r="A48" s="57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3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</row>
    <row r="49" spans="1:23" ht="24" customHeight="1">
      <c r="A49" s="76"/>
      <c r="B49" s="60" t="s">
        <v>120</v>
      </c>
      <c r="C49" s="61"/>
      <c r="D49" s="61"/>
      <c r="E49" s="61"/>
      <c r="F49" s="61"/>
      <c r="G49" s="61"/>
      <c r="H49" s="61"/>
      <c r="I49" s="61"/>
      <c r="J49" s="61"/>
      <c r="K49" s="61"/>
      <c r="L49" s="7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</row>
    <row r="50" spans="1:23" ht="15">
      <c r="A50" s="57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3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</row>
    <row r="51" spans="1:23" ht="15">
      <c r="A51" s="57"/>
      <c r="B51" s="52"/>
      <c r="C51" s="52"/>
      <c r="D51" s="52"/>
      <c r="E51" s="59" t="s">
        <v>156</v>
      </c>
      <c r="F51" s="52"/>
      <c r="G51" s="52"/>
      <c r="H51" s="52"/>
      <c r="I51" s="52"/>
      <c r="J51" s="59" t="s">
        <v>157</v>
      </c>
      <c r="K51" s="52"/>
      <c r="L51" s="53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</row>
    <row r="52" spans="1:23" ht="15">
      <c r="A52" s="57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3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1:23" ht="15">
      <c r="A53" s="57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3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1:23" ht="18.75">
      <c r="A54" s="57"/>
      <c r="B54" s="93" t="s">
        <v>66</v>
      </c>
      <c r="C54" s="93"/>
      <c r="D54" s="93"/>
      <c r="E54" s="79" t="s">
        <v>104</v>
      </c>
      <c r="F54" s="52"/>
      <c r="G54" s="93" t="s">
        <v>82</v>
      </c>
      <c r="H54" s="93"/>
      <c r="I54" s="93"/>
      <c r="J54" s="79" t="s">
        <v>104</v>
      </c>
      <c r="K54" s="52"/>
      <c r="L54" s="53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1:23" ht="15">
      <c r="A55" s="57"/>
      <c r="B55" s="82" t="s">
        <v>105</v>
      </c>
      <c r="C55" s="82"/>
      <c r="D55" s="82"/>
      <c r="E55" s="78">
        <v>0</v>
      </c>
      <c r="F55" s="52"/>
      <c r="G55" s="82" t="s">
        <v>113</v>
      </c>
      <c r="H55" s="82"/>
      <c r="I55" s="82"/>
      <c r="J55" s="78">
        <v>0</v>
      </c>
      <c r="K55" s="52"/>
      <c r="L55" s="53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1:23" ht="15.75">
      <c r="A56" s="57"/>
      <c r="B56" s="82" t="s">
        <v>106</v>
      </c>
      <c r="C56" s="82"/>
      <c r="D56" s="82"/>
      <c r="E56" s="78">
        <v>0</v>
      </c>
      <c r="F56" s="62"/>
      <c r="G56" s="82" t="s">
        <v>114</v>
      </c>
      <c r="H56" s="82"/>
      <c r="I56" s="82"/>
      <c r="J56" s="78">
        <v>0</v>
      </c>
      <c r="K56" s="52"/>
      <c r="L56" s="53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1:23" ht="15">
      <c r="A57" s="57"/>
      <c r="B57" s="82" t="s">
        <v>116</v>
      </c>
      <c r="C57" s="82"/>
      <c r="D57" s="82"/>
      <c r="E57" s="78">
        <v>0</v>
      </c>
      <c r="F57" s="52"/>
      <c r="G57" s="52"/>
      <c r="H57" s="52"/>
      <c r="I57" s="52"/>
      <c r="J57" s="52"/>
      <c r="K57" s="52"/>
      <c r="L57" s="53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1:23" ht="15">
      <c r="A58" s="57"/>
      <c r="B58" s="82" t="s">
        <v>115</v>
      </c>
      <c r="C58" s="82"/>
      <c r="D58" s="82"/>
      <c r="E58" s="78">
        <v>0</v>
      </c>
      <c r="F58" s="52"/>
      <c r="G58" s="52"/>
      <c r="H58" s="52"/>
      <c r="I58" s="52"/>
      <c r="J58" s="52"/>
      <c r="K58" s="52"/>
      <c r="L58" s="53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1:23" ht="15">
      <c r="A59" s="57"/>
      <c r="B59" s="82" t="s">
        <v>110</v>
      </c>
      <c r="C59" s="82"/>
      <c r="D59" s="82"/>
      <c r="E59" s="78">
        <v>0</v>
      </c>
      <c r="F59" s="52"/>
      <c r="G59" s="52"/>
      <c r="H59" s="52"/>
      <c r="I59" s="52"/>
      <c r="J59" s="52"/>
      <c r="K59" s="52"/>
      <c r="L59" s="53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1:23" ht="15">
      <c r="A60" s="57"/>
      <c r="B60" s="82" t="s">
        <v>121</v>
      </c>
      <c r="C60" s="82"/>
      <c r="D60" s="82"/>
      <c r="E60" s="78">
        <v>0</v>
      </c>
      <c r="F60" s="52"/>
      <c r="G60" s="52"/>
      <c r="H60" s="52"/>
      <c r="I60" s="52"/>
      <c r="J60" s="52"/>
      <c r="K60" s="52"/>
      <c r="L60" s="53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1:23" ht="15">
      <c r="A61" s="57"/>
      <c r="B61" s="82" t="s">
        <v>107</v>
      </c>
      <c r="C61" s="82"/>
      <c r="D61" s="82"/>
      <c r="E61" s="78">
        <v>0</v>
      </c>
      <c r="F61" s="52"/>
      <c r="G61" s="52"/>
      <c r="H61" s="52"/>
      <c r="I61" s="52"/>
      <c r="J61" s="52"/>
      <c r="K61" s="52"/>
      <c r="L61" s="53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1:23" ht="15">
      <c r="A62" s="57"/>
      <c r="B62" s="82" t="s">
        <v>108</v>
      </c>
      <c r="C62" s="82"/>
      <c r="D62" s="82"/>
      <c r="E62" s="78">
        <v>0</v>
      </c>
      <c r="F62" s="52"/>
      <c r="G62" s="52"/>
      <c r="H62" s="52"/>
      <c r="I62" s="52"/>
      <c r="J62" s="52"/>
      <c r="K62" s="52"/>
      <c r="L62" s="53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1:23" ht="15">
      <c r="A63" s="57"/>
      <c r="B63" s="82" t="s">
        <v>109</v>
      </c>
      <c r="C63" s="82"/>
      <c r="D63" s="82"/>
      <c r="E63" s="78">
        <v>0</v>
      </c>
      <c r="F63" s="52"/>
      <c r="G63" s="52"/>
      <c r="H63" s="52"/>
      <c r="I63" s="52"/>
      <c r="J63" s="52"/>
      <c r="K63" s="52"/>
      <c r="L63" s="53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1:23" ht="15">
      <c r="A64" s="57"/>
      <c r="B64" s="82" t="s">
        <v>117</v>
      </c>
      <c r="C64" s="82"/>
      <c r="D64" s="82"/>
      <c r="E64" s="78">
        <v>0</v>
      </c>
      <c r="F64" s="52"/>
      <c r="G64" s="52"/>
      <c r="H64" s="52"/>
      <c r="I64" s="52"/>
      <c r="J64" s="52"/>
      <c r="K64" s="52"/>
      <c r="L64" s="53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1:23" ht="15">
      <c r="A65" s="57"/>
      <c r="B65" s="82" t="s">
        <v>111</v>
      </c>
      <c r="C65" s="82"/>
      <c r="D65" s="82"/>
      <c r="E65" s="78">
        <v>0</v>
      </c>
      <c r="F65" s="52"/>
      <c r="G65" s="52"/>
      <c r="H65" s="52"/>
      <c r="I65" s="52"/>
      <c r="J65" s="52"/>
      <c r="K65" s="52"/>
      <c r="L65" s="53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1:23" ht="15">
      <c r="A66" s="57"/>
      <c r="B66" s="82" t="s">
        <v>112</v>
      </c>
      <c r="C66" s="82"/>
      <c r="D66" s="82"/>
      <c r="E66" s="78">
        <v>0</v>
      </c>
      <c r="F66" s="52"/>
      <c r="G66" s="52"/>
      <c r="H66" s="52"/>
      <c r="I66" s="52"/>
      <c r="J66" s="52"/>
      <c r="K66" s="52"/>
      <c r="L66" s="53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1:23" ht="15">
      <c r="A67" s="57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3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1:23" ht="36.75" customHeight="1">
      <c r="A68" s="91" t="s">
        <v>96</v>
      </c>
      <c r="B68" s="84"/>
      <c r="C68" s="92"/>
      <c r="D68" s="83" t="s">
        <v>95</v>
      </c>
      <c r="E68" s="84"/>
      <c r="F68" s="92"/>
      <c r="G68" s="83" t="s">
        <v>99</v>
      </c>
      <c r="H68" s="84"/>
      <c r="I68" s="85"/>
      <c r="J68" s="52"/>
      <c r="K68" s="52"/>
      <c r="L68" s="53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1:23" ht="15" customHeight="1">
      <c r="A69" s="89" t="s">
        <v>97</v>
      </c>
      <c r="B69" s="87"/>
      <c r="C69" s="90"/>
      <c r="D69" s="86" t="s">
        <v>98</v>
      </c>
      <c r="E69" s="87"/>
      <c r="F69" s="90"/>
      <c r="G69" s="86" t="s">
        <v>98</v>
      </c>
      <c r="H69" s="87"/>
      <c r="I69" s="88"/>
      <c r="J69" s="52"/>
      <c r="K69" s="52"/>
      <c r="L69" s="53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1:23" ht="34.5" customHeight="1">
      <c r="A70" s="89"/>
      <c r="B70" s="87"/>
      <c r="C70" s="90"/>
      <c r="D70" s="86"/>
      <c r="E70" s="87"/>
      <c r="F70" s="90"/>
      <c r="G70" s="86"/>
      <c r="H70" s="87"/>
      <c r="I70" s="88"/>
      <c r="J70" s="52"/>
      <c r="K70" s="52"/>
      <c r="L70" s="53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1:23" ht="15">
      <c r="A71" s="63" t="s">
        <v>67</v>
      </c>
      <c r="B71" s="42">
        <f>'mem. calc 2'!R28</f>
        <v>0</v>
      </c>
      <c r="C71" s="80"/>
      <c r="D71" s="38" t="s">
        <v>67</v>
      </c>
      <c r="E71" s="42">
        <f>'mem. calc. 4'!R31</f>
        <v>0</v>
      </c>
      <c r="F71" s="80"/>
      <c r="G71" s="38" t="s">
        <v>67</v>
      </c>
      <c r="H71" s="42">
        <f>'mem. calc. 4'!R31+'mem. calc. 4'!Q70</f>
        <v>0</v>
      </c>
      <c r="I71" s="81"/>
      <c r="J71" s="52"/>
      <c r="K71" s="52"/>
      <c r="L71" s="53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1:23" ht="15">
      <c r="A72" s="63" t="s">
        <v>103</v>
      </c>
      <c r="B72" s="42">
        <f>'mem. calc 2'!F60</f>
        <v>0</v>
      </c>
      <c r="C72" s="80"/>
      <c r="D72" s="38" t="s">
        <v>103</v>
      </c>
      <c r="E72" s="42">
        <f>'mem. calc. 4'!F79</f>
        <v>0</v>
      </c>
      <c r="F72" s="80"/>
      <c r="G72" s="38" t="s">
        <v>103</v>
      </c>
      <c r="H72" s="42">
        <f>'mem. calc. 4'!F79+'mem. calc. 4'!Q71</f>
        <v>0</v>
      </c>
      <c r="I72" s="81"/>
      <c r="J72" s="52"/>
      <c r="K72" s="52"/>
      <c r="L72" s="53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1:23" ht="15">
      <c r="A73" s="64" t="s">
        <v>94</v>
      </c>
      <c r="B73" s="33">
        <f>'mem. calc 2'!P33</f>
        <v>0</v>
      </c>
      <c r="C73" s="34"/>
      <c r="D73" s="79" t="s">
        <v>94</v>
      </c>
      <c r="E73" s="33">
        <f>'mem. calc. 4'!P36</f>
        <v>0</v>
      </c>
      <c r="F73" s="34"/>
      <c r="G73" s="79" t="s">
        <v>94</v>
      </c>
      <c r="H73" s="33">
        <f>'mem. calc. 4'!P38</f>
        <v>0</v>
      </c>
      <c r="I73" s="65"/>
      <c r="J73" s="52"/>
      <c r="K73" s="52"/>
      <c r="L73" s="53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1:23" ht="15">
      <c r="A74" s="64" t="s">
        <v>84</v>
      </c>
      <c r="B74" s="35" t="e">
        <f>1-(B73/LARGE(B73:H73,1))</f>
        <v>#DIV/0!</v>
      </c>
      <c r="C74" s="36"/>
      <c r="D74" s="79" t="s">
        <v>84</v>
      </c>
      <c r="E74" s="35" t="e">
        <f>1-(E73/LARGE(B73:H73,1))</f>
        <v>#DIV/0!</v>
      </c>
      <c r="F74" s="36"/>
      <c r="G74" s="79" t="s">
        <v>84</v>
      </c>
      <c r="H74" s="35" t="e">
        <f>1-(H73/LARGE(B73:H73,1))</f>
        <v>#DIV/0!</v>
      </c>
      <c r="I74" s="66"/>
      <c r="J74" s="52"/>
      <c r="K74" s="52"/>
      <c r="L74" s="53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1:23" ht="15">
      <c r="A75" s="57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3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1:23" ht="15">
      <c r="A76" s="57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3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1:23" ht="15">
      <c r="A77" s="57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3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1:23" ht="15">
      <c r="A78" s="57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3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1:23" ht="27" customHeight="1">
      <c r="A79" s="67" t="s">
        <v>148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9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1:23" ht="15">
      <c r="A80" s="57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3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1:23" ht="15">
      <c r="A81" s="57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3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1:23" ht="15">
      <c r="A82" s="57" t="s">
        <v>151</v>
      </c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3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1:23" ht="15">
      <c r="A83" s="57" t="s">
        <v>149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3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1:12" ht="15">
      <c r="A84" s="57" t="s">
        <v>150</v>
      </c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3"/>
    </row>
    <row r="85" spans="1:12" ht="15">
      <c r="A85" s="57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3"/>
    </row>
    <row r="86" spans="1:12" ht="15">
      <c r="A86" s="57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3"/>
    </row>
    <row r="87" spans="1:12" ht="15">
      <c r="A87" s="70" t="s">
        <v>152</v>
      </c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3"/>
    </row>
    <row r="88" spans="1:12" ht="15">
      <c r="A88" s="57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3"/>
    </row>
    <row r="89" spans="1:12" ht="15">
      <c r="A89" s="57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3"/>
    </row>
    <row r="90" spans="1:12" ht="15">
      <c r="A90" s="57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3"/>
    </row>
    <row r="91" spans="1:12" ht="15">
      <c r="A91" s="57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3"/>
    </row>
    <row r="92" spans="1:12" ht="15">
      <c r="A92" s="57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3"/>
    </row>
    <row r="93" spans="1:12" ht="15">
      <c r="A93" s="57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3"/>
    </row>
    <row r="94" spans="1:12" ht="15">
      <c r="A94" s="57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3"/>
    </row>
    <row r="95" spans="1:12" ht="15">
      <c r="A95" s="57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3"/>
    </row>
    <row r="96" spans="1:12" ht="15">
      <c r="A96" s="57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3"/>
    </row>
    <row r="97" spans="1:12" ht="15">
      <c r="A97" s="57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3"/>
    </row>
    <row r="98" spans="1:12" ht="15">
      <c r="A98" s="57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3"/>
    </row>
    <row r="99" spans="1:12" ht="15">
      <c r="A99" s="57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3"/>
    </row>
    <row r="100" spans="1:12" ht="15">
      <c r="A100" s="57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3"/>
    </row>
    <row r="101" spans="1:12" ht="15">
      <c r="A101" s="57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3"/>
    </row>
    <row r="102" spans="1:12" ht="15">
      <c r="A102" s="57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3"/>
    </row>
    <row r="103" spans="1:12" ht="15">
      <c r="A103" s="57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3"/>
    </row>
    <row r="104" spans="1:12" ht="15">
      <c r="A104" s="57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3"/>
    </row>
    <row r="105" spans="1:12" ht="15">
      <c r="A105" s="57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3"/>
    </row>
    <row r="106" spans="1:12" ht="15">
      <c r="A106" s="57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3"/>
    </row>
    <row r="107" spans="1:12" ht="15">
      <c r="A107" s="57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3"/>
    </row>
    <row r="108" spans="1:12" ht="15">
      <c r="A108" s="57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3"/>
    </row>
    <row r="109" spans="1:12" ht="15">
      <c r="A109" s="57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3"/>
    </row>
    <row r="110" spans="1:12" ht="15">
      <c r="A110" s="57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3"/>
    </row>
    <row r="111" spans="1:12" ht="15">
      <c r="A111" s="57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3"/>
    </row>
    <row r="112" spans="1:12" ht="15">
      <c r="A112" s="57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3"/>
    </row>
    <row r="113" spans="1:12" ht="15">
      <c r="A113" s="57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3"/>
    </row>
    <row r="114" spans="1:12" ht="15">
      <c r="A114" s="57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3"/>
    </row>
    <row r="115" spans="1:12" ht="15">
      <c r="A115" s="57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3"/>
    </row>
    <row r="116" spans="1:12" ht="15">
      <c r="A116" s="70" t="s">
        <v>153</v>
      </c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3"/>
    </row>
    <row r="117" spans="1:12" ht="15">
      <c r="A117" s="57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3"/>
    </row>
    <row r="118" spans="1:12" ht="15">
      <c r="A118" s="57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3"/>
    </row>
    <row r="119" spans="1:12" ht="15">
      <c r="A119" s="57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3"/>
    </row>
    <row r="120" spans="1:12" ht="15">
      <c r="A120" s="57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3"/>
    </row>
    <row r="121" spans="1:12" ht="15">
      <c r="A121" s="57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3"/>
    </row>
    <row r="122" spans="1:12" ht="15">
      <c r="A122" s="57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3"/>
    </row>
    <row r="123" spans="1:12" ht="15">
      <c r="A123" s="57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3"/>
    </row>
    <row r="124" spans="1:12" ht="15">
      <c r="A124" s="57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3"/>
    </row>
    <row r="125" spans="1:12" ht="15">
      <c r="A125" s="57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3"/>
    </row>
    <row r="126" spans="1:12" ht="15">
      <c r="A126" s="57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3"/>
    </row>
    <row r="127" spans="1:12" ht="15">
      <c r="A127" s="57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3"/>
    </row>
    <row r="128" spans="1:12" ht="15">
      <c r="A128" s="57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3"/>
    </row>
    <row r="129" spans="1:12" ht="15">
      <c r="A129" s="57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3"/>
    </row>
    <row r="130" spans="1:12" ht="15">
      <c r="A130" s="57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3"/>
    </row>
    <row r="131" spans="1:12" ht="15">
      <c r="A131" s="57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3"/>
    </row>
    <row r="132" spans="1:12" ht="15">
      <c r="A132" s="57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3"/>
    </row>
    <row r="133" spans="1:12" ht="15">
      <c r="A133" s="57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3"/>
    </row>
    <row r="134" spans="1:12" ht="15">
      <c r="A134" s="57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3"/>
    </row>
    <row r="135" spans="1:12" ht="15">
      <c r="A135" s="57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3"/>
    </row>
    <row r="136" spans="1:12" ht="15">
      <c r="A136" s="57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3"/>
    </row>
    <row r="137" spans="1:12" ht="15">
      <c r="A137" s="57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3"/>
    </row>
    <row r="138" spans="1:12" ht="15">
      <c r="A138" s="57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3"/>
    </row>
    <row r="139" spans="1:12" ht="15">
      <c r="A139" s="57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3"/>
    </row>
    <row r="140" spans="1:12" ht="15">
      <c r="A140" s="57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3"/>
    </row>
    <row r="141" spans="1:12" ht="15">
      <c r="A141" s="57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3"/>
    </row>
    <row r="142" spans="1:12" ht="15">
      <c r="A142" s="57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3"/>
    </row>
    <row r="143" spans="1:12" ht="15">
      <c r="A143" s="57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3"/>
    </row>
    <row r="144" spans="1:12" ht="15">
      <c r="A144" s="57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3"/>
    </row>
    <row r="145" spans="1:12" ht="15.75" thickBot="1">
      <c r="A145" s="71"/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3"/>
    </row>
  </sheetData>
  <sheetProtection password="C691" sheet="1" objects="1" scenarios="1"/>
  <protectedRanges>
    <protectedRange sqref="J25:J26 E25:E30 J55:J56 E55:E60" name="Intervalo1"/>
  </protectedRanges>
  <mergeCells count="44">
    <mergeCell ref="B33:D33"/>
    <mergeCell ref="B34:D34"/>
    <mergeCell ref="B35:D35"/>
    <mergeCell ref="B36:D36"/>
    <mergeCell ref="B28:D28"/>
    <mergeCell ref="B29:D29"/>
    <mergeCell ref="B30:D30"/>
    <mergeCell ref="B31:D31"/>
    <mergeCell ref="B32:D32"/>
    <mergeCell ref="B24:D24"/>
    <mergeCell ref="B25:D25"/>
    <mergeCell ref="B26:D26"/>
    <mergeCell ref="B27:D27"/>
    <mergeCell ref="G24:I24"/>
    <mergeCell ref="G25:I25"/>
    <mergeCell ref="G26:I26"/>
    <mergeCell ref="D39:F39"/>
    <mergeCell ref="G39:I39"/>
    <mergeCell ref="D40:F41"/>
    <mergeCell ref="G40:I41"/>
    <mergeCell ref="B55:D55"/>
    <mergeCell ref="G55:I55"/>
    <mergeCell ref="B56:D56"/>
    <mergeCell ref="G56:I56"/>
    <mergeCell ref="B57:D57"/>
    <mergeCell ref="B58:D58"/>
    <mergeCell ref="A40:C41"/>
    <mergeCell ref="A69:C70"/>
    <mergeCell ref="D69:F70"/>
    <mergeCell ref="A39:C39"/>
    <mergeCell ref="A68:C68"/>
    <mergeCell ref="D68:F68"/>
    <mergeCell ref="B54:D54"/>
    <mergeCell ref="G54:I54"/>
    <mergeCell ref="B64:D64"/>
    <mergeCell ref="B65:D65"/>
    <mergeCell ref="B66:D66"/>
    <mergeCell ref="G68:I68"/>
    <mergeCell ref="G69:I70"/>
    <mergeCell ref="B59:D59"/>
    <mergeCell ref="B60:D60"/>
    <mergeCell ref="B61:D61"/>
    <mergeCell ref="B62:D62"/>
    <mergeCell ref="B63:D63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R60"/>
  <sheetViews>
    <sheetView zoomScalePageLayoutView="0" workbookViewId="0" topLeftCell="D27">
      <selection activeCell="M30" sqref="M30"/>
    </sheetView>
  </sheetViews>
  <sheetFormatPr defaultColWidth="9.140625" defaultRowHeight="15"/>
  <cols>
    <col min="1" max="1" width="20.28125" style="0" bestFit="1" customWidth="1"/>
    <col min="2" max="2" width="16.8515625" style="0" bestFit="1" customWidth="1"/>
    <col min="3" max="3" width="8.28125" style="0" bestFit="1" customWidth="1"/>
    <col min="4" max="4" width="10.421875" style="0" bestFit="1" customWidth="1"/>
    <col min="5" max="5" width="14.421875" style="0" bestFit="1" customWidth="1"/>
    <col min="15" max="15" width="11.57421875" style="0" bestFit="1" customWidth="1"/>
    <col min="16" max="16" width="9.7109375" style="0" bestFit="1" customWidth="1"/>
    <col min="17" max="17" width="10.140625" style="0" bestFit="1" customWidth="1"/>
  </cols>
  <sheetData>
    <row r="3" spans="1:17" ht="15">
      <c r="A3" s="24" t="s">
        <v>66</v>
      </c>
      <c r="B3" s="24"/>
      <c r="C3" s="24"/>
      <c r="D3" s="24"/>
      <c r="E3" s="24"/>
      <c r="H3" s="32" t="s">
        <v>82</v>
      </c>
      <c r="I3" s="32"/>
      <c r="J3" s="32"/>
      <c r="K3" s="32"/>
      <c r="L3" s="32"/>
      <c r="M3" s="32"/>
      <c r="N3" s="32"/>
      <c r="O3" s="32"/>
      <c r="P3" s="32"/>
      <c r="Q3" s="32"/>
    </row>
    <row r="5" ht="15.75" thickBot="1">
      <c r="A5" t="s">
        <v>7</v>
      </c>
    </row>
    <row r="6" spans="1:17" ht="15">
      <c r="A6" s="2" t="s">
        <v>37</v>
      </c>
      <c r="B6" s="3"/>
      <c r="C6" s="3"/>
      <c r="D6" s="3" t="s">
        <v>19</v>
      </c>
      <c r="E6" s="4"/>
      <c r="H6" s="26" t="s">
        <v>7</v>
      </c>
      <c r="I6" s="27"/>
      <c r="J6" s="27"/>
      <c r="K6" s="27"/>
      <c r="L6" s="27"/>
      <c r="M6" s="27"/>
      <c r="N6" s="27"/>
      <c r="O6" s="27"/>
      <c r="P6" s="27"/>
      <c r="Q6" s="28"/>
    </row>
    <row r="7" spans="1:17" ht="15">
      <c r="A7" s="5"/>
      <c r="B7" s="6" t="s">
        <v>1</v>
      </c>
      <c r="C7" s="6"/>
      <c r="D7" s="6">
        <v>0.2</v>
      </c>
      <c r="E7" s="7"/>
      <c r="H7" s="8"/>
      <c r="I7" s="9"/>
      <c r="J7" s="9"/>
      <c r="K7" s="9" t="s">
        <v>19</v>
      </c>
      <c r="L7" s="9" t="s">
        <v>31</v>
      </c>
      <c r="M7" s="9" t="s">
        <v>20</v>
      </c>
      <c r="N7" s="9" t="s">
        <v>68</v>
      </c>
      <c r="O7" s="9" t="s">
        <v>69</v>
      </c>
      <c r="P7" s="9" t="s">
        <v>70</v>
      </c>
      <c r="Q7" s="10" t="s">
        <v>71</v>
      </c>
    </row>
    <row r="8" spans="1:17" ht="15">
      <c r="A8" s="5"/>
      <c r="B8" s="6" t="s">
        <v>4</v>
      </c>
      <c r="C8" s="6"/>
      <c r="D8" s="6">
        <v>0.5</v>
      </c>
      <c r="E8" s="7"/>
      <c r="H8" s="8" t="s">
        <v>0</v>
      </c>
      <c r="I8" s="9" t="s">
        <v>1</v>
      </c>
      <c r="J8" s="9"/>
      <c r="K8" s="9">
        <v>0.2</v>
      </c>
      <c r="L8" s="9"/>
      <c r="M8" s="9" t="s">
        <v>21</v>
      </c>
      <c r="N8" s="9"/>
      <c r="O8" s="9">
        <v>4</v>
      </c>
      <c r="P8" s="9">
        <f>N8*K8</f>
        <v>0</v>
      </c>
      <c r="Q8" s="10">
        <f>O8*K8</f>
        <v>0.8</v>
      </c>
    </row>
    <row r="9" spans="1:17" ht="15">
      <c r="A9" s="5"/>
      <c r="B9" s="6" t="s">
        <v>3</v>
      </c>
      <c r="C9" s="6"/>
      <c r="D9" s="6"/>
      <c r="E9" s="7"/>
      <c r="H9" s="8"/>
      <c r="I9" s="9" t="s">
        <v>4</v>
      </c>
      <c r="J9" s="9"/>
      <c r="K9" s="9">
        <v>0.5</v>
      </c>
      <c r="L9" s="9"/>
      <c r="M9" s="9" t="s">
        <v>22</v>
      </c>
      <c r="N9" s="9"/>
      <c r="O9" s="9">
        <v>0.5</v>
      </c>
      <c r="P9" s="9">
        <f>N9*K9</f>
        <v>0</v>
      </c>
      <c r="Q9" s="10">
        <f>O9*K9</f>
        <v>0.25</v>
      </c>
    </row>
    <row r="10" spans="1:17" ht="15">
      <c r="A10" s="8"/>
      <c r="B10" s="9" t="s">
        <v>45</v>
      </c>
      <c r="C10" s="9" t="s">
        <v>44</v>
      </c>
      <c r="D10" s="9" t="s">
        <v>29</v>
      </c>
      <c r="E10" s="10"/>
      <c r="H10" s="8"/>
      <c r="I10" s="9" t="s">
        <v>3</v>
      </c>
      <c r="J10" s="9"/>
      <c r="K10" s="9">
        <v>1.3</v>
      </c>
      <c r="L10" s="9"/>
      <c r="M10" s="9" t="s">
        <v>24</v>
      </c>
      <c r="N10" s="9">
        <v>0.08</v>
      </c>
      <c r="O10" s="9">
        <v>0.08</v>
      </c>
      <c r="P10" s="9">
        <f>N10*K10</f>
        <v>0.10400000000000001</v>
      </c>
      <c r="Q10" s="10">
        <f>O10*K10</f>
        <v>0.10400000000000001</v>
      </c>
    </row>
    <row r="11" spans="1:17" ht="15">
      <c r="A11" s="8"/>
      <c r="B11" s="9">
        <v>0.333</v>
      </c>
      <c r="C11" s="9">
        <v>0.183</v>
      </c>
      <c r="D11" s="9">
        <v>0.03</v>
      </c>
      <c r="E11" s="10"/>
      <c r="H11" s="8"/>
      <c r="I11" s="9" t="s">
        <v>5</v>
      </c>
      <c r="J11" s="9"/>
      <c r="K11" s="9">
        <v>0.05</v>
      </c>
      <c r="L11" s="9">
        <v>1.05</v>
      </c>
      <c r="M11" s="9" t="s">
        <v>21</v>
      </c>
      <c r="N11" s="9">
        <v>6.4</v>
      </c>
      <c r="O11" s="9">
        <v>6.4</v>
      </c>
      <c r="P11" s="9">
        <f>N11*K11</f>
        <v>0.32000000000000006</v>
      </c>
      <c r="Q11" s="10">
        <f>O11*K11</f>
        <v>0.32000000000000006</v>
      </c>
    </row>
    <row r="12" spans="1:17" ht="15">
      <c r="A12" s="8" t="s">
        <v>36</v>
      </c>
      <c r="B12" s="9">
        <v>1.05</v>
      </c>
      <c r="C12" s="9">
        <v>1.05</v>
      </c>
      <c r="D12" s="9">
        <v>1</v>
      </c>
      <c r="E12" s="10"/>
      <c r="H12" s="8"/>
      <c r="I12" s="9" t="s">
        <v>2</v>
      </c>
      <c r="J12" s="9"/>
      <c r="K12" s="9">
        <v>0.108</v>
      </c>
      <c r="L12" s="9"/>
      <c r="M12" s="9" t="s">
        <v>21</v>
      </c>
      <c r="N12" s="9"/>
      <c r="O12" s="9">
        <v>1.6</v>
      </c>
      <c r="P12" s="9">
        <f>N12*K12</f>
        <v>0</v>
      </c>
      <c r="Q12" s="10">
        <f>O12*K12</f>
        <v>0.1728</v>
      </c>
    </row>
    <row r="13" spans="1:17" ht="15">
      <c r="A13" s="8" t="s">
        <v>33</v>
      </c>
      <c r="B13" s="9">
        <f>B12*B11</f>
        <v>0.34965</v>
      </c>
      <c r="C13" s="9">
        <f>C12*C11</f>
        <v>0.19215000000000002</v>
      </c>
      <c r="D13" s="9">
        <f>D12*D11</f>
        <v>0.03</v>
      </c>
      <c r="E13" s="10"/>
      <c r="H13" s="8"/>
      <c r="I13" s="9"/>
      <c r="J13" s="9"/>
      <c r="K13" s="9"/>
      <c r="L13" s="9"/>
      <c r="M13" s="9"/>
      <c r="N13" s="9"/>
      <c r="O13" s="9" t="s">
        <v>72</v>
      </c>
      <c r="P13" s="9">
        <f>SUM(P8:P12)</f>
        <v>0.42400000000000004</v>
      </c>
      <c r="Q13" s="10">
        <f>SUM(Q8:Q12)</f>
        <v>1.6468000000000003</v>
      </c>
    </row>
    <row r="14" spans="1:17" ht="15">
      <c r="A14" s="8" t="s">
        <v>34</v>
      </c>
      <c r="B14" s="9">
        <f>Comparativo!E32</f>
        <v>8</v>
      </c>
      <c r="C14" s="9">
        <f>Comparativo!E33</f>
        <v>8</v>
      </c>
      <c r="D14" s="9">
        <f>Comparativo!E34</f>
        <v>7</v>
      </c>
      <c r="E14" s="10"/>
      <c r="H14" s="8"/>
      <c r="I14" s="9"/>
      <c r="J14" s="9"/>
      <c r="K14" s="9"/>
      <c r="L14" s="9"/>
      <c r="M14" s="9"/>
      <c r="N14" s="9"/>
      <c r="O14" s="9" t="s">
        <v>73</v>
      </c>
      <c r="P14" s="15">
        <f>P13/8</f>
        <v>0.053000000000000005</v>
      </c>
      <c r="Q14" s="22">
        <f>Q13/8</f>
        <v>0.20585000000000003</v>
      </c>
    </row>
    <row r="15" spans="1:18" ht="15">
      <c r="A15" s="8" t="s">
        <v>35</v>
      </c>
      <c r="B15" s="9">
        <f>B14*B13</f>
        <v>2.7972</v>
      </c>
      <c r="C15" s="9">
        <f>C14*C13</f>
        <v>1.5372000000000001</v>
      </c>
      <c r="D15" s="9">
        <f>D14*D13</f>
        <v>0.21</v>
      </c>
      <c r="E15" s="11">
        <f>SUM(B15:D15)</f>
        <v>4.5444</v>
      </c>
      <c r="H15" s="8"/>
      <c r="I15" s="9"/>
      <c r="J15" s="9"/>
      <c r="K15" s="9"/>
      <c r="L15" s="9"/>
      <c r="M15" s="9"/>
      <c r="N15" s="9"/>
      <c r="O15" s="9" t="s">
        <v>74</v>
      </c>
      <c r="P15" s="43">
        <f>Comparativo!J25</f>
        <v>100</v>
      </c>
      <c r="Q15" s="45">
        <f>Comparativo!J26</f>
        <v>50</v>
      </c>
      <c r="R15" s="1" t="s">
        <v>76</v>
      </c>
    </row>
    <row r="16" spans="1:18" ht="15.75" thickBot="1">
      <c r="A16" s="8"/>
      <c r="B16" s="9"/>
      <c r="C16" s="9"/>
      <c r="D16" s="9"/>
      <c r="E16" s="10"/>
      <c r="H16" s="29"/>
      <c r="I16" s="19"/>
      <c r="J16" s="19"/>
      <c r="K16" s="19"/>
      <c r="L16" s="19"/>
      <c r="M16" s="19"/>
      <c r="N16" s="19"/>
      <c r="O16" s="31" t="s">
        <v>75</v>
      </c>
      <c r="P16" s="31">
        <f>P15*P14</f>
        <v>5.300000000000001</v>
      </c>
      <c r="Q16" s="20">
        <f>Q15*Q14</f>
        <v>10.292500000000002</v>
      </c>
      <c r="R16" s="1">
        <f>SUM(P16:Q16)</f>
        <v>15.592500000000003</v>
      </c>
    </row>
    <row r="17" spans="1:17" ht="15">
      <c r="A17" s="5"/>
      <c r="B17" s="6" t="s">
        <v>30</v>
      </c>
      <c r="C17" s="6"/>
      <c r="D17" s="6">
        <v>0.05</v>
      </c>
      <c r="E17" s="7"/>
      <c r="H17" s="26" t="s">
        <v>8</v>
      </c>
      <c r="I17" s="27"/>
      <c r="J17" s="27"/>
      <c r="K17" s="27"/>
      <c r="L17" s="27"/>
      <c r="M17" s="27"/>
      <c r="N17" s="27"/>
      <c r="O17" s="27"/>
      <c r="P17" s="27"/>
      <c r="Q17" s="28"/>
    </row>
    <row r="18" spans="1:17" ht="15">
      <c r="A18" s="8"/>
      <c r="B18" s="9" t="s">
        <v>32</v>
      </c>
      <c r="C18" s="9" t="s">
        <v>25</v>
      </c>
      <c r="D18" s="9" t="s">
        <v>26</v>
      </c>
      <c r="E18" s="10"/>
      <c r="H18" s="8"/>
      <c r="I18" s="9"/>
      <c r="J18" s="9"/>
      <c r="K18" s="9" t="s">
        <v>19</v>
      </c>
      <c r="L18" s="9" t="s">
        <v>31</v>
      </c>
      <c r="M18" s="9" t="s">
        <v>20</v>
      </c>
      <c r="N18" s="9" t="s">
        <v>68</v>
      </c>
      <c r="O18" s="9" t="s">
        <v>69</v>
      </c>
      <c r="P18" s="9" t="s">
        <v>70</v>
      </c>
      <c r="Q18" s="10" t="s">
        <v>71</v>
      </c>
    </row>
    <row r="19" spans="1:17" ht="15">
      <c r="A19" s="8" t="s">
        <v>48</v>
      </c>
      <c r="B19" s="9">
        <v>5.6</v>
      </c>
      <c r="C19" s="9">
        <v>5</v>
      </c>
      <c r="D19" s="9">
        <v>7</v>
      </c>
      <c r="E19" s="10"/>
      <c r="H19" s="8" t="s">
        <v>9</v>
      </c>
      <c r="I19" s="9"/>
      <c r="J19" s="9"/>
      <c r="K19" s="9">
        <v>2</v>
      </c>
      <c r="L19" s="9"/>
      <c r="M19" s="9" t="s">
        <v>22</v>
      </c>
      <c r="N19" s="9">
        <v>0.92</v>
      </c>
      <c r="O19" s="9">
        <v>0.92</v>
      </c>
      <c r="P19" s="9">
        <f>N19*K19</f>
        <v>1.84</v>
      </c>
      <c r="Q19" s="10">
        <f>O19*K19</f>
        <v>1.84</v>
      </c>
    </row>
    <row r="20" spans="1:17" ht="15">
      <c r="A20" s="8" t="s">
        <v>43</v>
      </c>
      <c r="B20" s="9">
        <f>B19*0.05</f>
        <v>0.27999999999999997</v>
      </c>
      <c r="C20" s="9">
        <f>C19*0.05</f>
        <v>0.25</v>
      </c>
      <c r="D20" s="9">
        <f>D19*0.05</f>
        <v>0.35000000000000003</v>
      </c>
      <c r="E20" s="10"/>
      <c r="H20" s="8" t="s">
        <v>10</v>
      </c>
      <c r="I20" s="9"/>
      <c r="J20" s="9"/>
      <c r="K20" s="9">
        <v>1.28</v>
      </c>
      <c r="L20" s="9"/>
      <c r="M20" s="9" t="s">
        <v>27</v>
      </c>
      <c r="N20" s="9"/>
      <c r="O20" s="9"/>
      <c r="P20" s="9">
        <f>N20*K20</f>
        <v>0</v>
      </c>
      <c r="Q20" s="10">
        <f>O20*K20</f>
        <v>0</v>
      </c>
    </row>
    <row r="21" spans="1:17" ht="15">
      <c r="A21" s="8" t="s">
        <v>34</v>
      </c>
      <c r="B21" s="43">
        <f>Comparativo!E25</f>
        <v>20</v>
      </c>
      <c r="C21" s="43">
        <f>Comparativo!E27</f>
        <v>75</v>
      </c>
      <c r="D21" s="43">
        <f>Comparativo!E28</f>
        <v>80</v>
      </c>
      <c r="E21" s="10"/>
      <c r="H21" s="8" t="s">
        <v>15</v>
      </c>
      <c r="I21" s="9"/>
      <c r="J21" s="9"/>
      <c r="K21" s="9">
        <v>2.6</v>
      </c>
      <c r="L21" s="9"/>
      <c r="M21" s="9" t="s">
        <v>24</v>
      </c>
      <c r="N21" s="9">
        <v>0.05</v>
      </c>
      <c r="O21" s="9">
        <v>0.05</v>
      </c>
      <c r="P21" s="9">
        <f>N21*K21</f>
        <v>0.13</v>
      </c>
      <c r="Q21" s="10">
        <f>O21*K21</f>
        <v>0.13</v>
      </c>
    </row>
    <row r="22" spans="1:17" ht="15">
      <c r="A22" s="8" t="s">
        <v>35</v>
      </c>
      <c r="B22" s="9">
        <f>B20*B21</f>
        <v>5.6</v>
      </c>
      <c r="C22" s="9">
        <f>C20*C21</f>
        <v>18.75</v>
      </c>
      <c r="D22" s="9">
        <f>D20*D21</f>
        <v>28.000000000000004</v>
      </c>
      <c r="E22" s="11">
        <f>SUM(B22:D22)</f>
        <v>52.35000000000001</v>
      </c>
      <c r="H22" s="8" t="s">
        <v>16</v>
      </c>
      <c r="I22" s="9"/>
      <c r="J22" s="9"/>
      <c r="K22" s="9">
        <v>0.03</v>
      </c>
      <c r="L22" s="9">
        <v>1.05</v>
      </c>
      <c r="M22" s="9" t="s">
        <v>21</v>
      </c>
      <c r="N22" s="9">
        <v>8</v>
      </c>
      <c r="O22" s="9">
        <v>8</v>
      </c>
      <c r="P22" s="9">
        <f>N22*K22</f>
        <v>0.24</v>
      </c>
      <c r="Q22" s="10">
        <f>O22*K22</f>
        <v>0.24</v>
      </c>
    </row>
    <row r="23" spans="1:17" ht="15">
      <c r="A23" s="8"/>
      <c r="B23" s="9"/>
      <c r="C23" s="9"/>
      <c r="D23" s="9"/>
      <c r="E23" s="10"/>
      <c r="F23" t="s">
        <v>33</v>
      </c>
      <c r="H23" s="8"/>
      <c r="I23" s="9"/>
      <c r="J23" s="9"/>
      <c r="K23" s="9"/>
      <c r="L23" s="9"/>
      <c r="M23" s="9"/>
      <c r="N23" s="9"/>
      <c r="O23" s="9" t="s">
        <v>72</v>
      </c>
      <c r="P23" s="9">
        <f>SUM(P18:P22)</f>
        <v>2.21</v>
      </c>
      <c r="Q23" s="10">
        <f>SUM(Q18:Q22)</f>
        <v>2.21</v>
      </c>
    </row>
    <row r="24" spans="1:17" ht="15.75" thickBot="1">
      <c r="A24" s="12"/>
      <c r="B24" s="13" t="s">
        <v>2</v>
      </c>
      <c r="C24" s="13"/>
      <c r="D24" s="13">
        <v>0.108</v>
      </c>
      <c r="E24" s="14"/>
      <c r="F24" s="21">
        <f>E22+E15</f>
        <v>56.89440000000001</v>
      </c>
      <c r="H24" s="8"/>
      <c r="I24" s="9"/>
      <c r="J24" s="9"/>
      <c r="K24" s="9"/>
      <c r="L24" s="9"/>
      <c r="M24" s="9"/>
      <c r="N24" s="9"/>
      <c r="O24" s="9" t="s">
        <v>73</v>
      </c>
      <c r="P24" s="15">
        <f>P23/8</f>
        <v>0.27625</v>
      </c>
      <c r="Q24" s="22">
        <f>Q23/8</f>
        <v>0.27625</v>
      </c>
    </row>
    <row r="25" spans="8:18" ht="15.75" thickBot="1">
      <c r="H25" s="8"/>
      <c r="I25" s="9"/>
      <c r="J25" s="9"/>
      <c r="K25" s="9"/>
      <c r="L25" s="9"/>
      <c r="M25" s="9"/>
      <c r="N25" s="9"/>
      <c r="O25" s="9" t="s">
        <v>74</v>
      </c>
      <c r="P25" s="43">
        <f>Comparativo!J25</f>
        <v>100</v>
      </c>
      <c r="Q25" s="45">
        <f>Comparativo!J26</f>
        <v>50</v>
      </c>
      <c r="R25" s="1" t="s">
        <v>76</v>
      </c>
    </row>
    <row r="26" spans="1:18" ht="15.75" thickBot="1">
      <c r="A26" s="2" t="s">
        <v>40</v>
      </c>
      <c r="B26" s="3"/>
      <c r="C26" s="3"/>
      <c r="D26" s="3"/>
      <c r="E26" s="4"/>
      <c r="H26" s="29"/>
      <c r="I26" s="19"/>
      <c r="J26" s="19"/>
      <c r="K26" s="19"/>
      <c r="L26" s="19"/>
      <c r="M26" s="19"/>
      <c r="N26" s="19"/>
      <c r="O26" s="31" t="s">
        <v>75</v>
      </c>
      <c r="P26" s="31">
        <f>P25*P24</f>
        <v>27.625</v>
      </c>
      <c r="Q26" s="20">
        <f>Q25*Q24</f>
        <v>13.8125</v>
      </c>
      <c r="R26" s="1">
        <f>SUM(P26:Q26)</f>
        <v>41.4375</v>
      </c>
    </row>
    <row r="27" spans="1:5" ht="15">
      <c r="A27" s="8"/>
      <c r="B27" s="9"/>
      <c r="C27" s="9"/>
      <c r="D27" s="9"/>
      <c r="E27" s="10"/>
    </row>
    <row r="28" spans="1:18" ht="15">
      <c r="A28" s="5" t="s">
        <v>9</v>
      </c>
      <c r="B28" s="6"/>
      <c r="C28" s="6"/>
      <c r="D28" s="6">
        <v>2</v>
      </c>
      <c r="E28" s="7"/>
      <c r="Q28" s="21" t="s">
        <v>78</v>
      </c>
      <c r="R28" s="21">
        <f>R26+R16</f>
        <v>57.03</v>
      </c>
    </row>
    <row r="29" spans="1:5" ht="15">
      <c r="A29" s="8"/>
      <c r="B29" s="9" t="s">
        <v>41</v>
      </c>
      <c r="C29" s="9" t="s">
        <v>38</v>
      </c>
      <c r="D29" s="9" t="s">
        <v>25</v>
      </c>
      <c r="E29" s="10" t="s">
        <v>39</v>
      </c>
    </row>
    <row r="30" spans="1:5" ht="15">
      <c r="A30" s="8" t="s">
        <v>42</v>
      </c>
      <c r="B30" s="9">
        <v>0.05</v>
      </c>
      <c r="C30" s="9">
        <v>0.03</v>
      </c>
      <c r="D30" s="9">
        <v>0.0107</v>
      </c>
      <c r="E30" s="10">
        <v>12.5</v>
      </c>
    </row>
    <row r="31" spans="1:5" ht="15">
      <c r="A31" s="8" t="s">
        <v>43</v>
      </c>
      <c r="B31" s="9">
        <f>B30*D28</f>
        <v>0.1</v>
      </c>
      <c r="C31" s="9">
        <f>C30*D28</f>
        <v>0.06</v>
      </c>
      <c r="D31" s="9">
        <f>D30*D28</f>
        <v>0.0214</v>
      </c>
      <c r="E31" s="10">
        <f>E30*D28</f>
        <v>25</v>
      </c>
    </row>
    <row r="32" spans="1:17" ht="15">
      <c r="A32" s="8" t="s">
        <v>36</v>
      </c>
      <c r="B32" s="9">
        <v>1</v>
      </c>
      <c r="C32" s="9">
        <v>1</v>
      </c>
      <c r="D32" s="9">
        <v>1</v>
      </c>
      <c r="E32" s="10">
        <v>1.05</v>
      </c>
      <c r="H32" s="30"/>
      <c r="I32" s="30"/>
      <c r="J32" s="30"/>
      <c r="K32" s="30"/>
      <c r="L32" s="30"/>
      <c r="M32" s="30"/>
      <c r="N32" s="30"/>
      <c r="O32" s="30"/>
      <c r="P32" s="30"/>
      <c r="Q32" s="30"/>
    </row>
    <row r="33" spans="1:17" ht="15">
      <c r="A33" s="8" t="s">
        <v>33</v>
      </c>
      <c r="B33" s="9">
        <f>B32*B31</f>
        <v>0.1</v>
      </c>
      <c r="C33" s="9">
        <f>C32*C31</f>
        <v>0.06</v>
      </c>
      <c r="D33" s="9">
        <f>D32*D31</f>
        <v>0.0214</v>
      </c>
      <c r="E33" s="10">
        <f>E32*E31</f>
        <v>26.25</v>
      </c>
      <c r="H33" s="30"/>
      <c r="I33" s="32" t="s">
        <v>154</v>
      </c>
      <c r="J33" s="32"/>
      <c r="K33" s="32"/>
      <c r="L33" s="32"/>
      <c r="M33" s="32"/>
      <c r="N33" s="32"/>
      <c r="O33" s="32"/>
      <c r="P33" s="32">
        <f>R28+F60</f>
        <v>191.79770000000002</v>
      </c>
      <c r="Q33" s="30" t="s">
        <v>80</v>
      </c>
    </row>
    <row r="34" spans="1:17" ht="15">
      <c r="A34" s="8" t="s">
        <v>34</v>
      </c>
      <c r="B34" s="43">
        <f>Comparativo!E25</f>
        <v>20</v>
      </c>
      <c r="C34" s="43">
        <f>Comparativo!E26</f>
        <v>10</v>
      </c>
      <c r="D34" s="43">
        <f>Comparativo!E27</f>
        <v>75</v>
      </c>
      <c r="E34" s="45">
        <f>Comparativo!E29</f>
        <v>1.33</v>
      </c>
      <c r="H34" s="30"/>
      <c r="I34" s="30"/>
      <c r="J34" s="30"/>
      <c r="K34" s="30"/>
      <c r="L34" s="30"/>
      <c r="M34" s="30"/>
      <c r="N34" s="30"/>
      <c r="O34" s="30"/>
      <c r="P34" s="30"/>
      <c r="Q34" s="30"/>
    </row>
    <row r="35" spans="1:17" ht="15">
      <c r="A35" s="8" t="s">
        <v>35</v>
      </c>
      <c r="B35" s="9">
        <f>B34*B33</f>
        <v>2</v>
      </c>
      <c r="C35" s="9">
        <f>C34*C33</f>
        <v>0.6</v>
      </c>
      <c r="D35" s="9">
        <f>D34*D33</f>
        <v>1.605</v>
      </c>
      <c r="E35" s="10">
        <f>E34*E33</f>
        <v>34.9125</v>
      </c>
      <c r="F35" s="1">
        <f>SUM(B35:E35)</f>
        <v>39.1175</v>
      </c>
      <c r="H35" s="30"/>
      <c r="I35" s="30"/>
      <c r="J35" s="30"/>
      <c r="K35" s="30"/>
      <c r="L35" s="30"/>
      <c r="M35" s="30"/>
      <c r="N35" s="30"/>
      <c r="O35" s="30"/>
      <c r="P35" s="30"/>
      <c r="Q35" s="30"/>
    </row>
    <row r="36" spans="1:5" ht="15">
      <c r="A36" s="8"/>
      <c r="B36" s="9"/>
      <c r="C36" s="9"/>
      <c r="D36" s="9"/>
      <c r="E36" s="10"/>
    </row>
    <row r="37" spans="1:5" ht="15">
      <c r="A37" s="5" t="s">
        <v>10</v>
      </c>
      <c r="B37" s="6"/>
      <c r="C37" s="6"/>
      <c r="D37" s="6">
        <v>1.28</v>
      </c>
      <c r="E37" s="7"/>
    </row>
    <row r="38" spans="1:5" ht="15">
      <c r="A38" s="8"/>
      <c r="B38" s="9" t="s">
        <v>46</v>
      </c>
      <c r="C38" s="9"/>
      <c r="D38" s="9"/>
      <c r="E38" s="10"/>
    </row>
    <row r="39" spans="1:5" ht="15">
      <c r="A39" s="8" t="s">
        <v>42</v>
      </c>
      <c r="B39" s="9">
        <v>0.107</v>
      </c>
      <c r="C39" s="9"/>
      <c r="D39" s="9"/>
      <c r="E39" s="10"/>
    </row>
    <row r="40" spans="1:5" ht="15">
      <c r="A40" s="8" t="s">
        <v>36</v>
      </c>
      <c r="B40" s="9">
        <v>1.05</v>
      </c>
      <c r="C40" s="9"/>
      <c r="D40" s="9"/>
      <c r="E40" s="10"/>
    </row>
    <row r="41" spans="1:5" ht="15">
      <c r="A41" s="8" t="s">
        <v>43</v>
      </c>
      <c r="B41" s="9">
        <f>B40*B39</f>
        <v>0.11235</v>
      </c>
      <c r="C41" s="9"/>
      <c r="D41" s="9"/>
      <c r="E41" s="10"/>
    </row>
    <row r="42" spans="1:5" ht="15">
      <c r="A42" s="8" t="s">
        <v>34</v>
      </c>
      <c r="B42" s="9">
        <f>Comparativo!E32</f>
        <v>8</v>
      </c>
      <c r="C42" s="9"/>
      <c r="D42" s="9"/>
      <c r="E42" s="10"/>
    </row>
    <row r="43" spans="1:5" ht="15">
      <c r="A43" s="8" t="s">
        <v>35</v>
      </c>
      <c r="B43" s="9">
        <f>B42*B41</f>
        <v>0.8988</v>
      </c>
      <c r="C43" s="16">
        <f>SUM(B43)</f>
        <v>0.8988</v>
      </c>
      <c r="D43" s="9"/>
      <c r="E43" s="10"/>
    </row>
    <row r="44" spans="1:5" ht="15">
      <c r="A44" s="8"/>
      <c r="B44" s="9"/>
      <c r="C44" s="9"/>
      <c r="D44" s="9"/>
      <c r="E44" s="10"/>
    </row>
    <row r="45" spans="1:5" ht="15">
      <c r="A45" s="5" t="s">
        <v>15</v>
      </c>
      <c r="B45" s="6"/>
      <c r="C45" s="6"/>
      <c r="D45" s="6"/>
      <c r="E45" s="7"/>
    </row>
    <row r="46" spans="1:5" ht="15">
      <c r="A46" s="8"/>
      <c r="B46" s="9" t="s">
        <v>47</v>
      </c>
      <c r="C46" s="9"/>
      <c r="D46" s="9"/>
      <c r="E46" s="10"/>
    </row>
    <row r="47" spans="1:5" ht="15">
      <c r="A47" s="8"/>
      <c r="B47" s="9">
        <v>0.307</v>
      </c>
      <c r="C47" s="9"/>
      <c r="D47" s="9"/>
      <c r="E47" s="10"/>
    </row>
    <row r="48" spans="1:5" ht="15">
      <c r="A48" s="8" t="s">
        <v>36</v>
      </c>
      <c r="B48" s="9">
        <v>1.05</v>
      </c>
      <c r="C48" s="9"/>
      <c r="D48" s="9"/>
      <c r="E48" s="10"/>
    </row>
    <row r="49" spans="1:5" ht="15">
      <c r="A49" s="8" t="s">
        <v>43</v>
      </c>
      <c r="B49" s="9">
        <f>B48*B47</f>
        <v>0.32235</v>
      </c>
      <c r="C49" s="9"/>
      <c r="D49" s="9"/>
      <c r="E49" s="10"/>
    </row>
    <row r="50" spans="1:5" ht="15">
      <c r="A50" s="8" t="s">
        <v>34</v>
      </c>
      <c r="B50" s="9">
        <f>Comparativo!E31</f>
        <v>20</v>
      </c>
      <c r="C50" s="9"/>
      <c r="D50" s="9"/>
      <c r="E50" s="10"/>
    </row>
    <row r="51" spans="1:5" ht="15">
      <c r="A51" s="8" t="s">
        <v>35</v>
      </c>
      <c r="B51" s="9">
        <f>B50*B49</f>
        <v>6.447000000000001</v>
      </c>
      <c r="C51" s="16">
        <f>SUM(B51)</f>
        <v>6.447000000000001</v>
      </c>
      <c r="D51" s="9"/>
      <c r="E51" s="10"/>
    </row>
    <row r="52" spans="1:5" ht="15">
      <c r="A52" s="8"/>
      <c r="B52" s="9"/>
      <c r="C52" s="9"/>
      <c r="D52" s="9"/>
      <c r="E52" s="10"/>
    </row>
    <row r="53" spans="1:5" ht="15">
      <c r="A53" s="5" t="s">
        <v>16</v>
      </c>
      <c r="B53" s="6"/>
      <c r="C53" s="6"/>
      <c r="D53" s="6">
        <v>0.03</v>
      </c>
      <c r="E53" s="7"/>
    </row>
    <row r="54" spans="1:5" ht="15">
      <c r="A54" s="8"/>
      <c r="B54" s="9" t="s">
        <v>32</v>
      </c>
      <c r="C54" s="9" t="s">
        <v>25</v>
      </c>
      <c r="D54" s="9" t="s">
        <v>26</v>
      </c>
      <c r="E54" s="10"/>
    </row>
    <row r="55" spans="1:5" ht="15">
      <c r="A55" s="8" t="s">
        <v>48</v>
      </c>
      <c r="B55" s="9">
        <v>5.6</v>
      </c>
      <c r="C55" s="9">
        <v>5</v>
      </c>
      <c r="D55" s="9">
        <v>7</v>
      </c>
      <c r="E55" s="10"/>
    </row>
    <row r="56" spans="1:5" ht="15">
      <c r="A56" s="17" t="s">
        <v>43</v>
      </c>
      <c r="B56" s="9">
        <f>B55*0.03</f>
        <v>0.16799999999999998</v>
      </c>
      <c r="C56" s="9">
        <f>C55*0.03</f>
        <v>0.15</v>
      </c>
      <c r="D56" s="9">
        <f>D55*0.03</f>
        <v>0.21</v>
      </c>
      <c r="E56" s="10"/>
    </row>
    <row r="57" spans="1:6" ht="15">
      <c r="A57" s="17" t="s">
        <v>34</v>
      </c>
      <c r="B57" s="43">
        <f>Comparativo!E25</f>
        <v>20</v>
      </c>
      <c r="C57" s="43">
        <f>Comparativo!E27</f>
        <v>75</v>
      </c>
      <c r="D57" s="43">
        <f>Comparativo!E28</f>
        <v>80</v>
      </c>
      <c r="E57" s="10"/>
      <c r="F57" t="s">
        <v>33</v>
      </c>
    </row>
    <row r="58" spans="1:6" ht="15.75" thickBot="1">
      <c r="A58" s="18" t="s">
        <v>35</v>
      </c>
      <c r="B58" s="19">
        <f>B57*B56</f>
        <v>3.3599999999999994</v>
      </c>
      <c r="C58" s="19">
        <f>C57*C56</f>
        <v>11.25</v>
      </c>
      <c r="D58" s="19">
        <f>D57*D56</f>
        <v>16.8</v>
      </c>
      <c r="E58" s="20">
        <f>SUM(B58:D58)</f>
        <v>31.41</v>
      </c>
      <c r="F58" s="21">
        <f>E58+C51+C43+F35</f>
        <v>77.8733</v>
      </c>
    </row>
    <row r="60" spans="5:6" ht="15">
      <c r="E60" s="21" t="s">
        <v>83</v>
      </c>
      <c r="F60" s="21">
        <f>F58+F24</f>
        <v>134.76770000000002</v>
      </c>
    </row>
  </sheetData>
  <sheetProtection password="C691" sheet="1" objects="1" scenarios="1"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R60"/>
  <sheetViews>
    <sheetView zoomScalePageLayoutView="0" workbookViewId="0" topLeftCell="A4">
      <selection activeCell="L29" sqref="L29"/>
    </sheetView>
  </sheetViews>
  <sheetFormatPr defaultColWidth="9.140625" defaultRowHeight="15"/>
  <cols>
    <col min="1" max="1" width="20.28125" style="0" bestFit="1" customWidth="1"/>
    <col min="2" max="2" width="16.8515625" style="0" bestFit="1" customWidth="1"/>
    <col min="3" max="3" width="8.28125" style="0" bestFit="1" customWidth="1"/>
    <col min="4" max="4" width="10.421875" style="0" bestFit="1" customWidth="1"/>
    <col min="5" max="5" width="14.421875" style="0" bestFit="1" customWidth="1"/>
    <col min="15" max="15" width="11.57421875" style="0" bestFit="1" customWidth="1"/>
    <col min="16" max="16" width="9.7109375" style="0" bestFit="1" customWidth="1"/>
    <col min="17" max="17" width="10.140625" style="0" bestFit="1" customWidth="1"/>
  </cols>
  <sheetData>
    <row r="3" spans="1:17" ht="15">
      <c r="A3" s="24" t="s">
        <v>66</v>
      </c>
      <c r="B3" s="24"/>
      <c r="C3" s="24"/>
      <c r="D3" s="24"/>
      <c r="E3" s="24"/>
      <c r="H3" s="32" t="s">
        <v>82</v>
      </c>
      <c r="I3" s="32"/>
      <c r="J3" s="32"/>
      <c r="K3" s="32"/>
      <c r="L3" s="32"/>
      <c r="M3" s="32"/>
      <c r="N3" s="32"/>
      <c r="O3" s="32"/>
      <c r="P3" s="32"/>
      <c r="Q3" s="32"/>
    </row>
    <row r="5" ht="15.75" thickBot="1">
      <c r="A5" t="s">
        <v>7</v>
      </c>
    </row>
    <row r="6" spans="1:17" ht="15">
      <c r="A6" s="2" t="s">
        <v>37</v>
      </c>
      <c r="B6" s="3"/>
      <c r="C6" s="3"/>
      <c r="D6" s="3" t="s">
        <v>19</v>
      </c>
      <c r="E6" s="4"/>
      <c r="H6" s="26" t="s">
        <v>7</v>
      </c>
      <c r="I6" s="27"/>
      <c r="J6" s="27"/>
      <c r="K6" s="27"/>
      <c r="L6" s="27"/>
      <c r="M6" s="27"/>
      <c r="N6" s="27"/>
      <c r="O6" s="27"/>
      <c r="P6" s="27"/>
      <c r="Q6" s="28"/>
    </row>
    <row r="7" spans="1:17" ht="15">
      <c r="A7" s="5"/>
      <c r="B7" s="6" t="s">
        <v>1</v>
      </c>
      <c r="C7" s="6"/>
      <c r="D7" s="6">
        <v>0.2</v>
      </c>
      <c r="E7" s="7"/>
      <c r="H7" s="8"/>
      <c r="I7" s="9"/>
      <c r="J7" s="9"/>
      <c r="K7" s="9" t="s">
        <v>19</v>
      </c>
      <c r="L7" s="9" t="s">
        <v>31</v>
      </c>
      <c r="M7" s="9" t="s">
        <v>20</v>
      </c>
      <c r="N7" s="9" t="s">
        <v>68</v>
      </c>
      <c r="O7" s="9" t="s">
        <v>69</v>
      </c>
      <c r="P7" s="9" t="s">
        <v>70</v>
      </c>
      <c r="Q7" s="10" t="s">
        <v>71</v>
      </c>
    </row>
    <row r="8" spans="1:17" ht="15">
      <c r="A8" s="5"/>
      <c r="B8" s="6" t="s">
        <v>4</v>
      </c>
      <c r="C8" s="6"/>
      <c r="D8" s="6">
        <v>0.5</v>
      </c>
      <c r="E8" s="7"/>
      <c r="H8" s="8" t="s">
        <v>0</v>
      </c>
      <c r="I8" s="9" t="s">
        <v>1</v>
      </c>
      <c r="J8" s="9"/>
      <c r="K8" s="9">
        <v>0.2</v>
      </c>
      <c r="L8" s="9"/>
      <c r="M8" s="9" t="s">
        <v>21</v>
      </c>
      <c r="N8" s="9"/>
      <c r="O8" s="9">
        <v>4</v>
      </c>
      <c r="P8" s="9">
        <f>N8*K8</f>
        <v>0</v>
      </c>
      <c r="Q8" s="10">
        <f>O8*K8</f>
        <v>0.8</v>
      </c>
    </row>
    <row r="9" spans="1:17" ht="15">
      <c r="A9" s="5"/>
      <c r="B9" s="6" t="s">
        <v>3</v>
      </c>
      <c r="C9" s="6"/>
      <c r="D9" s="6"/>
      <c r="E9" s="7"/>
      <c r="H9" s="8"/>
      <c r="I9" s="9" t="s">
        <v>4</v>
      </c>
      <c r="J9" s="9"/>
      <c r="K9" s="9">
        <v>0.5</v>
      </c>
      <c r="L9" s="9"/>
      <c r="M9" s="9" t="s">
        <v>22</v>
      </c>
      <c r="N9" s="9"/>
      <c r="O9" s="9">
        <v>0.5</v>
      </c>
      <c r="P9" s="9">
        <f>N9*K9</f>
        <v>0</v>
      </c>
      <c r="Q9" s="10">
        <f>O9*K9</f>
        <v>0.25</v>
      </c>
    </row>
    <row r="10" spans="1:17" ht="15">
      <c r="A10" s="8"/>
      <c r="B10" s="9" t="s">
        <v>45</v>
      </c>
      <c r="C10" s="9" t="s">
        <v>44</v>
      </c>
      <c r="D10" s="9" t="s">
        <v>29</v>
      </c>
      <c r="E10" s="10"/>
      <c r="H10" s="8"/>
      <c r="I10" s="9" t="s">
        <v>3</v>
      </c>
      <c r="J10" s="9"/>
      <c r="K10" s="9">
        <v>1.3</v>
      </c>
      <c r="L10" s="9"/>
      <c r="M10" s="9" t="s">
        <v>24</v>
      </c>
      <c r="N10" s="9">
        <v>0.08</v>
      </c>
      <c r="O10" s="9">
        <v>0.08</v>
      </c>
      <c r="P10" s="9">
        <f>N10*K10</f>
        <v>0.10400000000000001</v>
      </c>
      <c r="Q10" s="10">
        <f>O10*K10</f>
        <v>0.10400000000000001</v>
      </c>
    </row>
    <row r="11" spans="1:17" ht="15">
      <c r="A11" s="8"/>
      <c r="B11" s="9">
        <v>0.333</v>
      </c>
      <c r="C11" s="9">
        <v>0.183</v>
      </c>
      <c r="D11" s="9">
        <v>0.03</v>
      </c>
      <c r="E11" s="10"/>
      <c r="H11" s="8"/>
      <c r="I11" s="9" t="s">
        <v>5</v>
      </c>
      <c r="J11" s="9"/>
      <c r="K11" s="9">
        <v>0.05</v>
      </c>
      <c r="L11" s="9">
        <v>1.05</v>
      </c>
      <c r="M11" s="9" t="s">
        <v>21</v>
      </c>
      <c r="N11" s="9">
        <v>6.4</v>
      </c>
      <c r="O11" s="9">
        <v>6.4</v>
      </c>
      <c r="P11" s="9">
        <f>N11*K11</f>
        <v>0.32000000000000006</v>
      </c>
      <c r="Q11" s="10">
        <f>O11*K11</f>
        <v>0.32000000000000006</v>
      </c>
    </row>
    <row r="12" spans="1:17" ht="15">
      <c r="A12" s="8" t="s">
        <v>36</v>
      </c>
      <c r="B12" s="9">
        <v>1.05</v>
      </c>
      <c r="C12" s="9">
        <v>1.05</v>
      </c>
      <c r="D12" s="9">
        <v>1</v>
      </c>
      <c r="E12" s="10"/>
      <c r="H12" s="8"/>
      <c r="I12" s="9" t="s">
        <v>2</v>
      </c>
      <c r="J12" s="9"/>
      <c r="K12" s="9">
        <v>0.108</v>
      </c>
      <c r="L12" s="9"/>
      <c r="M12" s="9" t="s">
        <v>21</v>
      </c>
      <c r="N12" s="9"/>
      <c r="O12" s="9">
        <v>1.6</v>
      </c>
      <c r="P12" s="9">
        <f>N12*K12</f>
        <v>0</v>
      </c>
      <c r="Q12" s="10">
        <f>O12*K12</f>
        <v>0.1728</v>
      </c>
    </row>
    <row r="13" spans="1:17" ht="15">
      <c r="A13" s="8" t="s">
        <v>33</v>
      </c>
      <c r="B13" s="9">
        <f>B12*B11</f>
        <v>0.34965</v>
      </c>
      <c r="C13" s="9">
        <f>C12*C11</f>
        <v>0.19215000000000002</v>
      </c>
      <c r="D13" s="9">
        <f>D12*D11</f>
        <v>0.03</v>
      </c>
      <c r="E13" s="10"/>
      <c r="H13" s="8"/>
      <c r="I13" s="9"/>
      <c r="J13" s="9"/>
      <c r="K13" s="9"/>
      <c r="L13" s="9"/>
      <c r="M13" s="9"/>
      <c r="N13" s="9"/>
      <c r="O13" s="9" t="s">
        <v>72</v>
      </c>
      <c r="P13" s="9">
        <f>SUM(P8:P12)</f>
        <v>0.42400000000000004</v>
      </c>
      <c r="Q13" s="10">
        <f>SUM(Q8:Q12)</f>
        <v>1.6468000000000003</v>
      </c>
    </row>
    <row r="14" spans="1:17" ht="15">
      <c r="A14" s="8" t="s">
        <v>34</v>
      </c>
      <c r="B14" s="9">
        <f>Comparativo!E62</f>
        <v>0</v>
      </c>
      <c r="C14" s="9">
        <f>Comparativo!E63</f>
        <v>0</v>
      </c>
      <c r="D14" s="9">
        <f>Comparativo!E64</f>
        <v>0</v>
      </c>
      <c r="E14" s="10"/>
      <c r="H14" s="8"/>
      <c r="I14" s="9"/>
      <c r="J14" s="9"/>
      <c r="K14" s="9"/>
      <c r="L14" s="9"/>
      <c r="M14" s="9"/>
      <c r="N14" s="9"/>
      <c r="O14" s="9" t="s">
        <v>73</v>
      </c>
      <c r="P14" s="15">
        <f>P13/8</f>
        <v>0.053000000000000005</v>
      </c>
      <c r="Q14" s="22">
        <f>Q13/8</f>
        <v>0.20585000000000003</v>
      </c>
    </row>
    <row r="15" spans="1:18" ht="15">
      <c r="A15" s="8" t="s">
        <v>35</v>
      </c>
      <c r="B15" s="9">
        <f>B14*B13</f>
        <v>0</v>
      </c>
      <c r="C15" s="9">
        <f>C14*C13</f>
        <v>0</v>
      </c>
      <c r="D15" s="9">
        <f>D14*D13</f>
        <v>0</v>
      </c>
      <c r="E15" s="11">
        <f>SUM(B15:D15)</f>
        <v>0</v>
      </c>
      <c r="H15" s="8"/>
      <c r="I15" s="9"/>
      <c r="J15" s="9"/>
      <c r="K15" s="9"/>
      <c r="L15" s="9"/>
      <c r="M15" s="9"/>
      <c r="N15" s="9"/>
      <c r="O15" s="9" t="s">
        <v>74</v>
      </c>
      <c r="P15" s="43">
        <f>Comparativo!J55</f>
        <v>0</v>
      </c>
      <c r="Q15" s="45">
        <f>Comparativo!J56</f>
        <v>0</v>
      </c>
      <c r="R15" s="1" t="s">
        <v>76</v>
      </c>
    </row>
    <row r="16" spans="1:18" ht="15.75" thickBot="1">
      <c r="A16" s="8"/>
      <c r="B16" s="9"/>
      <c r="C16" s="9"/>
      <c r="D16" s="9"/>
      <c r="E16" s="10"/>
      <c r="H16" s="29"/>
      <c r="I16" s="19"/>
      <c r="J16" s="19"/>
      <c r="K16" s="19"/>
      <c r="L16" s="19"/>
      <c r="M16" s="19"/>
      <c r="N16" s="19"/>
      <c r="O16" s="31" t="s">
        <v>75</v>
      </c>
      <c r="P16" s="31">
        <f>P15*P14</f>
        <v>0</v>
      </c>
      <c r="Q16" s="20">
        <f>Q15*Q14</f>
        <v>0</v>
      </c>
      <c r="R16" s="1">
        <f>SUM(P16:Q16)</f>
        <v>0</v>
      </c>
    </row>
    <row r="17" spans="1:17" ht="15">
      <c r="A17" s="5"/>
      <c r="B17" s="6" t="s">
        <v>30</v>
      </c>
      <c r="C17" s="6"/>
      <c r="D17" s="6">
        <v>0.05</v>
      </c>
      <c r="E17" s="7"/>
      <c r="H17" s="26" t="s">
        <v>8</v>
      </c>
      <c r="I17" s="27"/>
      <c r="J17" s="27"/>
      <c r="K17" s="27"/>
      <c r="L17" s="27"/>
      <c r="M17" s="27"/>
      <c r="N17" s="27"/>
      <c r="O17" s="27"/>
      <c r="P17" s="27"/>
      <c r="Q17" s="28"/>
    </row>
    <row r="18" spans="1:17" ht="15">
      <c r="A18" s="8"/>
      <c r="B18" s="9" t="s">
        <v>32</v>
      </c>
      <c r="C18" s="9" t="s">
        <v>25</v>
      </c>
      <c r="D18" s="9" t="s">
        <v>26</v>
      </c>
      <c r="E18" s="10"/>
      <c r="H18" s="8"/>
      <c r="I18" s="9"/>
      <c r="J18" s="9"/>
      <c r="K18" s="9" t="s">
        <v>19</v>
      </c>
      <c r="L18" s="9" t="s">
        <v>31</v>
      </c>
      <c r="M18" s="9" t="s">
        <v>20</v>
      </c>
      <c r="N18" s="9" t="s">
        <v>68</v>
      </c>
      <c r="O18" s="9" t="s">
        <v>69</v>
      </c>
      <c r="P18" s="9" t="s">
        <v>70</v>
      </c>
      <c r="Q18" s="10" t="s">
        <v>71</v>
      </c>
    </row>
    <row r="19" spans="1:17" ht="15">
      <c r="A19" s="8" t="s">
        <v>48</v>
      </c>
      <c r="B19" s="9">
        <v>5.6</v>
      </c>
      <c r="C19" s="9">
        <v>5</v>
      </c>
      <c r="D19" s="9">
        <v>7</v>
      </c>
      <c r="E19" s="10"/>
      <c r="H19" s="8" t="s">
        <v>9</v>
      </c>
      <c r="I19" s="9"/>
      <c r="J19" s="9"/>
      <c r="K19" s="9">
        <v>2</v>
      </c>
      <c r="L19" s="9"/>
      <c r="M19" s="9" t="s">
        <v>22</v>
      </c>
      <c r="N19" s="9">
        <v>0.92</v>
      </c>
      <c r="O19" s="9">
        <v>0.92</v>
      </c>
      <c r="P19" s="9">
        <f>N19*K19</f>
        <v>1.84</v>
      </c>
      <c r="Q19" s="10">
        <f>O19*K19</f>
        <v>1.84</v>
      </c>
    </row>
    <row r="20" spans="1:17" ht="15">
      <c r="A20" s="8" t="s">
        <v>43</v>
      </c>
      <c r="B20" s="9">
        <f>B19*0.05</f>
        <v>0.27999999999999997</v>
      </c>
      <c r="C20" s="9">
        <f>C19*0.05</f>
        <v>0.25</v>
      </c>
      <c r="D20" s="9">
        <f>D19*0.05</f>
        <v>0.35000000000000003</v>
      </c>
      <c r="E20" s="10"/>
      <c r="H20" s="8" t="s">
        <v>10</v>
      </c>
      <c r="I20" s="9"/>
      <c r="J20" s="9"/>
      <c r="K20" s="9">
        <v>1.28</v>
      </c>
      <c r="L20" s="9"/>
      <c r="M20" s="9" t="s">
        <v>27</v>
      </c>
      <c r="N20" s="9"/>
      <c r="O20" s="9"/>
      <c r="P20" s="9">
        <f>N20*K20</f>
        <v>0</v>
      </c>
      <c r="Q20" s="10">
        <f>O20*K20</f>
        <v>0</v>
      </c>
    </row>
    <row r="21" spans="1:17" ht="15">
      <c r="A21" s="8" t="s">
        <v>34</v>
      </c>
      <c r="B21" s="43">
        <f>Comparativo!E55</f>
        <v>0</v>
      </c>
      <c r="C21" s="43">
        <f>Comparativo!E57</f>
        <v>0</v>
      </c>
      <c r="D21" s="43">
        <f>Comparativo!E58</f>
        <v>0</v>
      </c>
      <c r="E21" s="10"/>
      <c r="H21" s="8" t="s">
        <v>15</v>
      </c>
      <c r="I21" s="9"/>
      <c r="J21" s="9"/>
      <c r="K21" s="9">
        <v>2.6</v>
      </c>
      <c r="L21" s="9"/>
      <c r="M21" s="9" t="s">
        <v>24</v>
      </c>
      <c r="N21" s="9">
        <v>0.05</v>
      </c>
      <c r="O21" s="9">
        <v>0.05</v>
      </c>
      <c r="P21" s="9">
        <f>N21*K21</f>
        <v>0.13</v>
      </c>
      <c r="Q21" s="10">
        <f>O21*K21</f>
        <v>0.13</v>
      </c>
    </row>
    <row r="22" spans="1:17" ht="15">
      <c r="A22" s="8" t="s">
        <v>35</v>
      </c>
      <c r="B22" s="9">
        <f>B20*B21</f>
        <v>0</v>
      </c>
      <c r="C22" s="9">
        <f>C20*C21</f>
        <v>0</v>
      </c>
      <c r="D22" s="9">
        <f>D20*D21</f>
        <v>0</v>
      </c>
      <c r="E22" s="11">
        <f>SUM(B22:D22)</f>
        <v>0</v>
      </c>
      <c r="H22" s="8" t="s">
        <v>16</v>
      </c>
      <c r="I22" s="9"/>
      <c r="J22" s="9"/>
      <c r="K22" s="9">
        <v>0.03</v>
      </c>
      <c r="L22" s="9">
        <v>1.05</v>
      </c>
      <c r="M22" s="9" t="s">
        <v>21</v>
      </c>
      <c r="N22" s="9">
        <v>8</v>
      </c>
      <c r="O22" s="9">
        <v>8</v>
      </c>
      <c r="P22" s="9">
        <f>N22*K22</f>
        <v>0.24</v>
      </c>
      <c r="Q22" s="10">
        <f>O22*K22</f>
        <v>0.24</v>
      </c>
    </row>
    <row r="23" spans="1:17" ht="15">
      <c r="A23" s="8"/>
      <c r="B23" s="9"/>
      <c r="C23" s="9"/>
      <c r="D23" s="9"/>
      <c r="E23" s="10"/>
      <c r="F23" t="s">
        <v>33</v>
      </c>
      <c r="H23" s="8"/>
      <c r="I23" s="9"/>
      <c r="J23" s="9"/>
      <c r="K23" s="9"/>
      <c r="L23" s="9"/>
      <c r="M23" s="9"/>
      <c r="N23" s="9"/>
      <c r="O23" s="9" t="s">
        <v>72</v>
      </c>
      <c r="P23" s="9">
        <f>SUM(P18:P22)</f>
        <v>2.21</v>
      </c>
      <c r="Q23" s="10">
        <f>SUM(Q18:Q22)</f>
        <v>2.21</v>
      </c>
    </row>
    <row r="24" spans="1:17" ht="15.75" thickBot="1">
      <c r="A24" s="12"/>
      <c r="B24" s="13" t="s">
        <v>2</v>
      </c>
      <c r="C24" s="13"/>
      <c r="D24" s="13">
        <v>0.108</v>
      </c>
      <c r="E24" s="14"/>
      <c r="F24" s="21">
        <f>E22+E15</f>
        <v>0</v>
      </c>
      <c r="H24" s="8"/>
      <c r="I24" s="9"/>
      <c r="J24" s="9"/>
      <c r="K24" s="9"/>
      <c r="L24" s="9"/>
      <c r="M24" s="9"/>
      <c r="N24" s="9"/>
      <c r="O24" s="9" t="s">
        <v>73</v>
      </c>
      <c r="P24" s="15">
        <f>P23/8</f>
        <v>0.27625</v>
      </c>
      <c r="Q24" s="22">
        <f>Q23/8</f>
        <v>0.27625</v>
      </c>
    </row>
    <row r="25" spans="8:18" ht="15.75" thickBot="1">
      <c r="H25" s="8"/>
      <c r="I25" s="9"/>
      <c r="J25" s="9"/>
      <c r="K25" s="9"/>
      <c r="L25" s="9"/>
      <c r="M25" s="9"/>
      <c r="N25" s="9"/>
      <c r="O25" s="9" t="s">
        <v>74</v>
      </c>
      <c r="P25" s="43">
        <f>Comparativo!J55</f>
        <v>0</v>
      </c>
      <c r="Q25" s="45">
        <f>Comparativo!J56</f>
        <v>0</v>
      </c>
      <c r="R25" s="1" t="s">
        <v>76</v>
      </c>
    </row>
    <row r="26" spans="1:18" ht="15.75" thickBot="1">
      <c r="A26" s="2" t="s">
        <v>40</v>
      </c>
      <c r="B26" s="3"/>
      <c r="C26" s="3"/>
      <c r="D26" s="3"/>
      <c r="E26" s="4"/>
      <c r="H26" s="29"/>
      <c r="I26" s="19"/>
      <c r="J26" s="19"/>
      <c r="K26" s="19"/>
      <c r="L26" s="19"/>
      <c r="M26" s="19"/>
      <c r="N26" s="19"/>
      <c r="O26" s="31" t="s">
        <v>75</v>
      </c>
      <c r="P26" s="31">
        <f>P25*P24</f>
        <v>0</v>
      </c>
      <c r="Q26" s="20">
        <f>Q25*Q24</f>
        <v>0</v>
      </c>
      <c r="R26" s="1">
        <f>SUM(P26:Q26)</f>
        <v>0</v>
      </c>
    </row>
    <row r="27" spans="1:5" ht="15">
      <c r="A27" s="8"/>
      <c r="B27" s="9"/>
      <c r="C27" s="9"/>
      <c r="D27" s="9"/>
      <c r="E27" s="10"/>
    </row>
    <row r="28" spans="1:18" ht="15">
      <c r="A28" s="5" t="s">
        <v>9</v>
      </c>
      <c r="B28" s="6"/>
      <c r="C28" s="6"/>
      <c r="D28" s="6">
        <v>2</v>
      </c>
      <c r="E28" s="7"/>
      <c r="Q28" s="21" t="s">
        <v>78</v>
      </c>
      <c r="R28" s="21">
        <f>R26+R16</f>
        <v>0</v>
      </c>
    </row>
    <row r="29" spans="1:5" ht="15">
      <c r="A29" s="8"/>
      <c r="B29" s="9" t="s">
        <v>41</v>
      </c>
      <c r="C29" s="9" t="s">
        <v>38</v>
      </c>
      <c r="D29" s="9" t="s">
        <v>25</v>
      </c>
      <c r="E29" s="10" t="s">
        <v>39</v>
      </c>
    </row>
    <row r="30" spans="1:5" ht="15">
      <c r="A30" s="8" t="s">
        <v>42</v>
      </c>
      <c r="B30" s="9">
        <v>0.05</v>
      </c>
      <c r="C30" s="9">
        <v>0.03</v>
      </c>
      <c r="D30" s="9">
        <v>0.0107</v>
      </c>
      <c r="E30" s="10">
        <v>12.5</v>
      </c>
    </row>
    <row r="31" spans="1:5" ht="15">
      <c r="A31" s="8" t="s">
        <v>43</v>
      </c>
      <c r="B31" s="9">
        <f>B30*D28</f>
        <v>0.1</v>
      </c>
      <c r="C31" s="9">
        <f>C30*D28</f>
        <v>0.06</v>
      </c>
      <c r="D31" s="9">
        <f>D30*D28</f>
        <v>0.0214</v>
      </c>
      <c r="E31" s="10">
        <f>E30*D28</f>
        <v>25</v>
      </c>
    </row>
    <row r="32" spans="1:17" ht="15">
      <c r="A32" s="8" t="s">
        <v>36</v>
      </c>
      <c r="B32" s="9">
        <v>1</v>
      </c>
      <c r="C32" s="9">
        <v>1</v>
      </c>
      <c r="D32" s="9">
        <v>1</v>
      </c>
      <c r="E32" s="10">
        <v>1.05</v>
      </c>
      <c r="H32" s="30"/>
      <c r="I32" s="30"/>
      <c r="J32" s="30"/>
      <c r="K32" s="30"/>
      <c r="L32" s="30"/>
      <c r="M32" s="30"/>
      <c r="N32" s="30"/>
      <c r="O32" s="30"/>
      <c r="P32" s="30"/>
      <c r="Q32" s="30"/>
    </row>
    <row r="33" spans="1:17" ht="15">
      <c r="A33" s="8" t="s">
        <v>33</v>
      </c>
      <c r="B33" s="9">
        <f>B32*B31</f>
        <v>0.1</v>
      </c>
      <c r="C33" s="9">
        <f>C32*C31</f>
        <v>0.06</v>
      </c>
      <c r="D33" s="9">
        <f>D32*D31</f>
        <v>0.0214</v>
      </c>
      <c r="E33" s="10">
        <f>E32*E31</f>
        <v>26.25</v>
      </c>
      <c r="H33" s="30"/>
      <c r="I33" s="32" t="s">
        <v>154</v>
      </c>
      <c r="J33" s="32"/>
      <c r="K33" s="32"/>
      <c r="L33" s="32"/>
      <c r="M33" s="32"/>
      <c r="N33" s="32"/>
      <c r="O33" s="32"/>
      <c r="P33" s="32">
        <f>R28+F60</f>
        <v>0</v>
      </c>
      <c r="Q33" s="30" t="s">
        <v>80</v>
      </c>
    </row>
    <row r="34" spans="1:17" ht="15">
      <c r="A34" s="8" t="s">
        <v>34</v>
      </c>
      <c r="B34" s="43">
        <f>Comparativo!E55</f>
        <v>0</v>
      </c>
      <c r="C34" s="43">
        <f>Comparativo!E56</f>
        <v>0</v>
      </c>
      <c r="D34" s="43">
        <f>Comparativo!E57</f>
        <v>0</v>
      </c>
      <c r="E34" s="45">
        <f>Comparativo!E59</f>
        <v>0</v>
      </c>
      <c r="H34" s="30"/>
      <c r="I34" s="30"/>
      <c r="J34" s="30"/>
      <c r="K34" s="30"/>
      <c r="L34" s="30"/>
      <c r="M34" s="30"/>
      <c r="N34" s="30"/>
      <c r="O34" s="30"/>
      <c r="P34" s="30"/>
      <c r="Q34" s="30"/>
    </row>
    <row r="35" spans="1:17" ht="15">
      <c r="A35" s="8" t="s">
        <v>35</v>
      </c>
      <c r="B35" s="9">
        <f>B34*B33</f>
        <v>0</v>
      </c>
      <c r="C35" s="9">
        <f>C34*C33</f>
        <v>0</v>
      </c>
      <c r="D35" s="9">
        <f>D34*D33</f>
        <v>0</v>
      </c>
      <c r="E35" s="10">
        <f>E34*E33</f>
        <v>0</v>
      </c>
      <c r="F35" s="1">
        <f>SUM(B35:E35)</f>
        <v>0</v>
      </c>
      <c r="H35" s="30"/>
      <c r="I35" s="30"/>
      <c r="J35" s="30"/>
      <c r="K35" s="30"/>
      <c r="L35" s="30"/>
      <c r="M35" s="30"/>
      <c r="N35" s="30"/>
      <c r="O35" s="30"/>
      <c r="P35" s="30"/>
      <c r="Q35" s="30"/>
    </row>
    <row r="36" spans="1:5" ht="15">
      <c r="A36" s="8"/>
      <c r="B36" s="9"/>
      <c r="C36" s="9"/>
      <c r="D36" s="9"/>
      <c r="E36" s="10"/>
    </row>
    <row r="37" spans="1:5" ht="15">
      <c r="A37" s="5" t="s">
        <v>10</v>
      </c>
      <c r="B37" s="6"/>
      <c r="C37" s="6"/>
      <c r="D37" s="6">
        <v>1.28</v>
      </c>
      <c r="E37" s="7"/>
    </row>
    <row r="38" spans="1:5" ht="15">
      <c r="A38" s="8"/>
      <c r="B38" s="9" t="s">
        <v>46</v>
      </c>
      <c r="C38" s="9"/>
      <c r="D38" s="9"/>
      <c r="E38" s="10"/>
    </row>
    <row r="39" spans="1:5" ht="15">
      <c r="A39" s="8" t="s">
        <v>42</v>
      </c>
      <c r="B39" s="9">
        <v>0.107</v>
      </c>
      <c r="C39" s="9"/>
      <c r="D39" s="9"/>
      <c r="E39" s="10"/>
    </row>
    <row r="40" spans="1:5" ht="15">
      <c r="A40" s="8" t="s">
        <v>36</v>
      </c>
      <c r="B40" s="9">
        <v>1.05</v>
      </c>
      <c r="C40" s="9"/>
      <c r="D40" s="9"/>
      <c r="E40" s="10"/>
    </row>
    <row r="41" spans="1:5" ht="15">
      <c r="A41" s="8" t="s">
        <v>43</v>
      </c>
      <c r="B41" s="9">
        <f>B40*B39</f>
        <v>0.11235</v>
      </c>
      <c r="C41" s="9"/>
      <c r="D41" s="9"/>
      <c r="E41" s="10"/>
    </row>
    <row r="42" spans="1:5" ht="15">
      <c r="A42" s="8" t="s">
        <v>34</v>
      </c>
      <c r="B42" s="9">
        <f>Comparativo!E62</f>
        <v>0</v>
      </c>
      <c r="C42" s="9"/>
      <c r="D42" s="9"/>
      <c r="E42" s="10"/>
    </row>
    <row r="43" spans="1:5" ht="15">
      <c r="A43" s="8" t="s">
        <v>35</v>
      </c>
      <c r="B43" s="9">
        <f>B42*B41</f>
        <v>0</v>
      </c>
      <c r="C43" s="16">
        <f>SUM(B43)</f>
        <v>0</v>
      </c>
      <c r="D43" s="9"/>
      <c r="E43" s="10"/>
    </row>
    <row r="44" spans="1:5" ht="15">
      <c r="A44" s="8"/>
      <c r="B44" s="9"/>
      <c r="C44" s="9"/>
      <c r="D44" s="9"/>
      <c r="E44" s="10"/>
    </row>
    <row r="45" spans="1:5" ht="15">
      <c r="A45" s="5" t="s">
        <v>15</v>
      </c>
      <c r="B45" s="6"/>
      <c r="C45" s="6"/>
      <c r="D45" s="6"/>
      <c r="E45" s="7"/>
    </row>
    <row r="46" spans="1:5" ht="15">
      <c r="A46" s="8"/>
      <c r="B46" s="9" t="s">
        <v>47</v>
      </c>
      <c r="C46" s="9"/>
      <c r="D46" s="9"/>
      <c r="E46" s="10"/>
    </row>
    <row r="47" spans="1:5" ht="15">
      <c r="A47" s="8"/>
      <c r="B47" s="9">
        <v>0.307</v>
      </c>
      <c r="C47" s="9"/>
      <c r="D47" s="9"/>
      <c r="E47" s="10"/>
    </row>
    <row r="48" spans="1:5" ht="15">
      <c r="A48" s="8" t="s">
        <v>36</v>
      </c>
      <c r="B48" s="9">
        <v>1.05</v>
      </c>
      <c r="C48" s="9"/>
      <c r="D48" s="9"/>
      <c r="E48" s="10"/>
    </row>
    <row r="49" spans="1:5" ht="15">
      <c r="A49" s="8" t="s">
        <v>43</v>
      </c>
      <c r="B49" s="9">
        <f>B48*B47</f>
        <v>0.32235</v>
      </c>
      <c r="C49" s="9"/>
      <c r="D49" s="9"/>
      <c r="E49" s="10"/>
    </row>
    <row r="50" spans="1:5" ht="15">
      <c r="A50" s="8" t="s">
        <v>34</v>
      </c>
      <c r="B50" s="9">
        <f>Comparativo!E61</f>
        <v>0</v>
      </c>
      <c r="C50" s="9"/>
      <c r="D50" s="9"/>
      <c r="E50" s="10"/>
    </row>
    <row r="51" spans="1:5" ht="15">
      <c r="A51" s="8" t="s">
        <v>35</v>
      </c>
      <c r="B51" s="9">
        <f>B50*B49</f>
        <v>0</v>
      </c>
      <c r="C51" s="16">
        <f>SUM(B51)</f>
        <v>0</v>
      </c>
      <c r="D51" s="9"/>
      <c r="E51" s="10"/>
    </row>
    <row r="52" spans="1:5" ht="15">
      <c r="A52" s="8"/>
      <c r="B52" s="9"/>
      <c r="C52" s="9"/>
      <c r="D52" s="9"/>
      <c r="E52" s="10"/>
    </row>
    <row r="53" spans="1:5" ht="15">
      <c r="A53" s="5" t="s">
        <v>16</v>
      </c>
      <c r="B53" s="6"/>
      <c r="C53" s="6"/>
      <c r="D53" s="6">
        <v>0.03</v>
      </c>
      <c r="E53" s="7"/>
    </row>
    <row r="54" spans="1:5" ht="15">
      <c r="A54" s="8"/>
      <c r="B54" s="9" t="s">
        <v>32</v>
      </c>
      <c r="C54" s="9" t="s">
        <v>25</v>
      </c>
      <c r="D54" s="9" t="s">
        <v>26</v>
      </c>
      <c r="E54" s="10"/>
    </row>
    <row r="55" spans="1:5" ht="15">
      <c r="A55" s="8" t="s">
        <v>48</v>
      </c>
      <c r="B55" s="9">
        <v>5.6</v>
      </c>
      <c r="C55" s="9">
        <v>5</v>
      </c>
      <c r="D55" s="9">
        <v>7</v>
      </c>
      <c r="E55" s="10"/>
    </row>
    <row r="56" spans="1:5" ht="15">
      <c r="A56" s="17" t="s">
        <v>43</v>
      </c>
      <c r="B56" s="9">
        <f>B55*0.03</f>
        <v>0.16799999999999998</v>
      </c>
      <c r="C56" s="9">
        <f>C55*0.03</f>
        <v>0.15</v>
      </c>
      <c r="D56" s="9">
        <f>D55*0.03</f>
        <v>0.21</v>
      </c>
      <c r="E56" s="10"/>
    </row>
    <row r="57" spans="1:6" ht="15">
      <c r="A57" s="17" t="s">
        <v>34</v>
      </c>
      <c r="B57" s="43">
        <f>Comparativo!E55</f>
        <v>0</v>
      </c>
      <c r="C57" s="43">
        <f>Comparativo!E57</f>
        <v>0</v>
      </c>
      <c r="D57" s="43">
        <f>Comparativo!E58</f>
        <v>0</v>
      </c>
      <c r="E57" s="10"/>
      <c r="F57" t="s">
        <v>33</v>
      </c>
    </row>
    <row r="58" spans="1:6" ht="15.75" thickBot="1">
      <c r="A58" s="18" t="s">
        <v>35</v>
      </c>
      <c r="B58" s="19">
        <f>B57*B56</f>
        <v>0</v>
      </c>
      <c r="C58" s="19">
        <f>C57*C56</f>
        <v>0</v>
      </c>
      <c r="D58" s="19">
        <f>D57*D56</f>
        <v>0</v>
      </c>
      <c r="E58" s="20">
        <f>SUM(B58:D58)</f>
        <v>0</v>
      </c>
      <c r="F58" s="21">
        <f>E58+C51+C43+F35</f>
        <v>0</v>
      </c>
    </row>
    <row r="60" spans="5:6" ht="15">
      <c r="E60" s="21" t="s">
        <v>83</v>
      </c>
      <c r="F60" s="21">
        <f>F58+F24</f>
        <v>0</v>
      </c>
    </row>
  </sheetData>
  <sheetProtection password="C691" sheet="1" objects="1" scenarios="1"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R79"/>
  <sheetViews>
    <sheetView zoomScalePageLayoutView="0" workbookViewId="0" topLeftCell="F1">
      <selection activeCell="R31" sqref="R31"/>
    </sheetView>
  </sheetViews>
  <sheetFormatPr defaultColWidth="9.140625" defaultRowHeight="15"/>
  <cols>
    <col min="1" max="1" width="20.28125" style="0" bestFit="1" customWidth="1"/>
    <col min="2" max="2" width="16.8515625" style="0" bestFit="1" customWidth="1"/>
    <col min="3" max="3" width="14.57421875" style="0" bestFit="1" customWidth="1"/>
    <col min="4" max="4" width="10.421875" style="0" bestFit="1" customWidth="1"/>
    <col min="5" max="5" width="14.421875" style="0" bestFit="1" customWidth="1"/>
    <col min="15" max="15" width="13.8515625" style="0" customWidth="1"/>
    <col min="16" max="16" width="12.28125" style="0" customWidth="1"/>
    <col min="17" max="17" width="11.140625" style="0" customWidth="1"/>
    <col min="18" max="18" width="11.7109375" style="0" bestFit="1" customWidth="1"/>
  </cols>
  <sheetData>
    <row r="3" spans="1:15" ht="15">
      <c r="A3" s="24" t="s">
        <v>66</v>
      </c>
      <c r="B3" s="24"/>
      <c r="C3" s="24"/>
      <c r="D3" s="24"/>
      <c r="E3" s="24"/>
      <c r="H3" s="24" t="s">
        <v>67</v>
      </c>
      <c r="I3" s="24"/>
      <c r="J3" s="24"/>
      <c r="K3" s="24"/>
      <c r="L3" s="24"/>
      <c r="M3" s="24"/>
      <c r="N3" s="24"/>
      <c r="O3" s="24"/>
    </row>
    <row r="5" ht="15.75" thickBot="1">
      <c r="A5" t="s">
        <v>7</v>
      </c>
    </row>
    <row r="6" spans="1:17" ht="15">
      <c r="A6" s="2" t="s">
        <v>37</v>
      </c>
      <c r="B6" s="3"/>
      <c r="C6" s="3"/>
      <c r="D6" s="3" t="s">
        <v>19</v>
      </c>
      <c r="E6" s="4"/>
      <c r="H6" s="26" t="s">
        <v>7</v>
      </c>
      <c r="I6" s="27"/>
      <c r="J6" s="27"/>
      <c r="K6" s="27"/>
      <c r="L6" s="27"/>
      <c r="M6" s="27"/>
      <c r="N6" s="27"/>
      <c r="O6" s="27"/>
      <c r="P6" s="27"/>
      <c r="Q6" s="28"/>
    </row>
    <row r="7" spans="1:17" ht="15">
      <c r="A7" s="5"/>
      <c r="B7" s="6" t="s">
        <v>1</v>
      </c>
      <c r="C7" s="6"/>
      <c r="D7" s="6">
        <v>0.2</v>
      </c>
      <c r="E7" s="7"/>
      <c r="H7" s="8"/>
      <c r="I7" s="9"/>
      <c r="J7" s="9"/>
      <c r="K7" s="9" t="s">
        <v>19</v>
      </c>
      <c r="L7" s="9" t="s">
        <v>31</v>
      </c>
      <c r="M7" s="9" t="s">
        <v>20</v>
      </c>
      <c r="N7" s="9" t="s">
        <v>68</v>
      </c>
      <c r="O7" s="9" t="s">
        <v>69</v>
      </c>
      <c r="P7" s="9" t="s">
        <v>70</v>
      </c>
      <c r="Q7" s="10" t="s">
        <v>71</v>
      </c>
    </row>
    <row r="8" spans="1:17" ht="15">
      <c r="A8" s="5"/>
      <c r="B8" s="6" t="s">
        <v>4</v>
      </c>
      <c r="C8" s="6"/>
      <c r="D8" s="6">
        <v>0.5</v>
      </c>
      <c r="E8" s="7"/>
      <c r="H8" s="8" t="s">
        <v>0</v>
      </c>
      <c r="I8" s="9" t="s">
        <v>1</v>
      </c>
      <c r="J8" s="9"/>
      <c r="K8" s="9">
        <v>0.2</v>
      </c>
      <c r="L8" s="9"/>
      <c r="M8" s="9" t="s">
        <v>21</v>
      </c>
      <c r="N8" s="9"/>
      <c r="O8" s="9">
        <v>4</v>
      </c>
      <c r="P8" s="9">
        <f>N8*K8</f>
        <v>0</v>
      </c>
      <c r="Q8" s="10">
        <f>O8*K8</f>
        <v>0.8</v>
      </c>
    </row>
    <row r="9" spans="1:17" ht="15">
      <c r="A9" s="5"/>
      <c r="B9" s="6" t="s">
        <v>3</v>
      </c>
      <c r="C9" s="6"/>
      <c r="D9" s="6"/>
      <c r="E9" s="7"/>
      <c r="H9" s="8"/>
      <c r="I9" s="9" t="s">
        <v>4</v>
      </c>
      <c r="J9" s="9"/>
      <c r="K9" s="9">
        <v>0.5</v>
      </c>
      <c r="L9" s="9"/>
      <c r="M9" s="9" t="s">
        <v>22</v>
      </c>
      <c r="N9" s="9"/>
      <c r="O9" s="9">
        <v>0.5</v>
      </c>
      <c r="P9" s="9">
        <f>N9*K9</f>
        <v>0</v>
      </c>
      <c r="Q9" s="10">
        <f>O9*K9</f>
        <v>0.25</v>
      </c>
    </row>
    <row r="10" spans="1:17" ht="15">
      <c r="A10" s="8"/>
      <c r="B10" s="9" t="s">
        <v>45</v>
      </c>
      <c r="C10" s="9" t="s">
        <v>44</v>
      </c>
      <c r="D10" s="9" t="s">
        <v>29</v>
      </c>
      <c r="E10" s="10"/>
      <c r="H10" s="8"/>
      <c r="I10" s="9" t="s">
        <v>3</v>
      </c>
      <c r="J10" s="9"/>
      <c r="K10" s="9">
        <v>1.3</v>
      </c>
      <c r="L10" s="9"/>
      <c r="M10" s="9" t="s">
        <v>24</v>
      </c>
      <c r="N10" s="9">
        <v>0.08</v>
      </c>
      <c r="O10" s="9">
        <v>0.08</v>
      </c>
      <c r="P10" s="9">
        <f>N10*K10</f>
        <v>0.10400000000000001</v>
      </c>
      <c r="Q10" s="10">
        <f>O10*K10</f>
        <v>0.10400000000000001</v>
      </c>
    </row>
    <row r="11" spans="1:17" ht="15">
      <c r="A11" s="8"/>
      <c r="B11" s="9">
        <v>0.333</v>
      </c>
      <c r="C11" s="9">
        <v>0.183</v>
      </c>
      <c r="D11" s="9">
        <v>0.03</v>
      </c>
      <c r="E11" s="10"/>
      <c r="H11" s="8"/>
      <c r="I11" s="9" t="s">
        <v>5</v>
      </c>
      <c r="J11" s="9"/>
      <c r="K11" s="9">
        <v>0.05</v>
      </c>
      <c r="L11" s="9">
        <v>1.05</v>
      </c>
      <c r="M11" s="9" t="s">
        <v>21</v>
      </c>
      <c r="N11" s="9">
        <v>6.4</v>
      </c>
      <c r="O11" s="9">
        <v>6.4</v>
      </c>
      <c r="P11" s="9">
        <f>N11*K11</f>
        <v>0.32000000000000006</v>
      </c>
      <c r="Q11" s="10">
        <f>O11*K11</f>
        <v>0.32000000000000006</v>
      </c>
    </row>
    <row r="12" spans="1:17" ht="15">
      <c r="A12" s="8" t="s">
        <v>36</v>
      </c>
      <c r="B12" s="9">
        <v>1.05</v>
      </c>
      <c r="C12" s="9">
        <v>1.05</v>
      </c>
      <c r="D12" s="9">
        <v>1</v>
      </c>
      <c r="E12" s="10"/>
      <c r="H12" s="8"/>
      <c r="I12" s="9" t="s">
        <v>2</v>
      </c>
      <c r="J12" s="9"/>
      <c r="K12" s="9">
        <v>0.108</v>
      </c>
      <c r="L12" s="9"/>
      <c r="M12" s="9" t="s">
        <v>21</v>
      </c>
      <c r="N12" s="9"/>
      <c r="O12" s="9">
        <v>1.6</v>
      </c>
      <c r="P12" s="9">
        <f>N12*K12</f>
        <v>0</v>
      </c>
      <c r="Q12" s="10">
        <f>O12*K12</f>
        <v>0.1728</v>
      </c>
    </row>
    <row r="13" spans="1:17" ht="15">
      <c r="A13" s="8" t="s">
        <v>33</v>
      </c>
      <c r="B13" s="9">
        <f>B12*B11</f>
        <v>0.34965</v>
      </c>
      <c r="C13" s="9">
        <f>C12*C11</f>
        <v>0.19215000000000002</v>
      </c>
      <c r="D13" s="9">
        <f>D12*D11</f>
        <v>0.03</v>
      </c>
      <c r="E13" s="10"/>
      <c r="H13" s="8"/>
      <c r="I13" s="9"/>
      <c r="J13" s="9"/>
      <c r="K13" s="9"/>
      <c r="L13" s="9"/>
      <c r="M13" s="9"/>
      <c r="N13" s="9"/>
      <c r="O13" s="9" t="s">
        <v>72</v>
      </c>
      <c r="P13" s="9">
        <f>SUM(P8:P12)</f>
        <v>0.42400000000000004</v>
      </c>
      <c r="Q13" s="10">
        <f>SUM(Q8:Q12)</f>
        <v>1.6468000000000003</v>
      </c>
    </row>
    <row r="14" spans="1:17" ht="15">
      <c r="A14" s="8" t="s">
        <v>34</v>
      </c>
      <c r="B14" s="9">
        <f>Comparativo!E32</f>
        <v>8</v>
      </c>
      <c r="C14" s="9">
        <f>Comparativo!E33</f>
        <v>8</v>
      </c>
      <c r="D14" s="9">
        <f>Comparativo!E34</f>
        <v>7</v>
      </c>
      <c r="E14" s="10"/>
      <c r="H14" s="8"/>
      <c r="I14" s="9"/>
      <c r="J14" s="9"/>
      <c r="K14" s="9"/>
      <c r="L14" s="9"/>
      <c r="M14" s="9"/>
      <c r="N14" s="9"/>
      <c r="O14" s="9" t="s">
        <v>73</v>
      </c>
      <c r="P14" s="9">
        <f>P13/8</f>
        <v>0.053000000000000005</v>
      </c>
      <c r="Q14" s="10">
        <f>Q13/8</f>
        <v>0.20585000000000003</v>
      </c>
    </row>
    <row r="15" spans="1:18" ht="15">
      <c r="A15" s="8"/>
      <c r="B15" s="9"/>
      <c r="C15" s="9"/>
      <c r="D15" s="9"/>
      <c r="E15" s="10"/>
      <c r="H15" s="8"/>
      <c r="I15" s="9"/>
      <c r="J15" s="9"/>
      <c r="K15" s="9"/>
      <c r="L15" s="9"/>
      <c r="M15" s="9"/>
      <c r="N15" s="9"/>
      <c r="O15" s="9" t="s">
        <v>74</v>
      </c>
      <c r="P15" s="43">
        <f>Comparativo!J25</f>
        <v>100</v>
      </c>
      <c r="Q15" s="45">
        <f>Comparativo!J26</f>
        <v>50</v>
      </c>
      <c r="R15" s="1" t="s">
        <v>76</v>
      </c>
    </row>
    <row r="16" spans="1:18" ht="15">
      <c r="A16" s="8"/>
      <c r="B16" s="9"/>
      <c r="C16" s="9"/>
      <c r="D16" s="9"/>
      <c r="E16" s="10"/>
      <c r="H16" s="8"/>
      <c r="I16" s="9"/>
      <c r="J16" s="9"/>
      <c r="K16" s="9"/>
      <c r="L16" s="9"/>
      <c r="M16" s="9"/>
      <c r="N16" s="9"/>
      <c r="O16" s="16" t="s">
        <v>75</v>
      </c>
      <c r="P16" s="16">
        <f>P15*P14</f>
        <v>5.300000000000001</v>
      </c>
      <c r="Q16" s="11">
        <f>Q15*Q14</f>
        <v>10.292500000000002</v>
      </c>
      <c r="R16" s="1">
        <f>SUM(P16:Q16)</f>
        <v>15.592500000000003</v>
      </c>
    </row>
    <row r="17" spans="1:17" ht="15">
      <c r="A17" s="8" t="s">
        <v>35</v>
      </c>
      <c r="B17" s="9">
        <f>B14*B13</f>
        <v>2.7972</v>
      </c>
      <c r="C17" s="9">
        <f>C14*C13</f>
        <v>1.5372000000000001</v>
      </c>
      <c r="D17" s="9">
        <f>D14*D13</f>
        <v>0.21</v>
      </c>
      <c r="E17" s="11">
        <f>SUM(B17:D17)</f>
        <v>4.5444</v>
      </c>
      <c r="H17" s="5" t="s">
        <v>11</v>
      </c>
      <c r="I17" s="6"/>
      <c r="J17" s="6"/>
      <c r="K17" s="6"/>
      <c r="L17" s="6"/>
      <c r="M17" s="6"/>
      <c r="N17" s="6"/>
      <c r="O17" s="6"/>
      <c r="P17" s="6"/>
      <c r="Q17" s="7"/>
    </row>
    <row r="18" spans="1:17" ht="15">
      <c r="A18" s="8"/>
      <c r="B18" s="9"/>
      <c r="C18" s="9"/>
      <c r="D18" s="9"/>
      <c r="E18" s="10"/>
      <c r="H18" s="8"/>
      <c r="I18" s="9"/>
      <c r="J18" s="9"/>
      <c r="K18" s="9" t="s">
        <v>19</v>
      </c>
      <c r="L18" s="9" t="s">
        <v>31</v>
      </c>
      <c r="M18" s="9" t="s">
        <v>20</v>
      </c>
      <c r="N18" s="9" t="s">
        <v>68</v>
      </c>
      <c r="O18" s="9" t="s">
        <v>69</v>
      </c>
      <c r="P18" s="9" t="s">
        <v>70</v>
      </c>
      <c r="Q18" s="10" t="s">
        <v>71</v>
      </c>
    </row>
    <row r="19" spans="1:17" ht="15">
      <c r="A19" s="5"/>
      <c r="B19" s="6" t="s">
        <v>30</v>
      </c>
      <c r="C19" s="6"/>
      <c r="D19" s="6">
        <v>0.05</v>
      </c>
      <c r="E19" s="7"/>
      <c r="H19" s="8" t="s">
        <v>12</v>
      </c>
      <c r="I19" s="9"/>
      <c r="J19" s="9"/>
      <c r="K19" s="9">
        <v>0.36</v>
      </c>
      <c r="L19" s="9"/>
      <c r="M19" s="9" t="s">
        <v>22</v>
      </c>
      <c r="N19" s="9">
        <v>0.7</v>
      </c>
      <c r="O19" s="9">
        <v>0.7</v>
      </c>
      <c r="P19" s="9">
        <f aca="true" t="shared" si="0" ref="P19:P24">N19*K19</f>
        <v>0.252</v>
      </c>
      <c r="Q19" s="10">
        <f aca="true" t="shared" si="1" ref="Q19:Q24">O19*K19</f>
        <v>0.252</v>
      </c>
    </row>
    <row r="20" spans="1:17" ht="15">
      <c r="A20" s="8"/>
      <c r="B20" s="9" t="s">
        <v>32</v>
      </c>
      <c r="C20" s="9" t="s">
        <v>25</v>
      </c>
      <c r="D20" s="9" t="s">
        <v>26</v>
      </c>
      <c r="E20" s="10"/>
      <c r="H20" s="8" t="s">
        <v>13</v>
      </c>
      <c r="I20" s="9"/>
      <c r="J20" s="9"/>
      <c r="K20" s="9">
        <v>0.037</v>
      </c>
      <c r="L20" s="9">
        <v>1.05</v>
      </c>
      <c r="M20" s="9" t="s">
        <v>21</v>
      </c>
      <c r="N20" s="9">
        <v>6.4</v>
      </c>
      <c r="O20" s="9">
        <v>6.4</v>
      </c>
      <c r="P20" s="9">
        <f t="shared" si="0"/>
        <v>0.2368</v>
      </c>
      <c r="Q20" s="10">
        <f t="shared" si="1"/>
        <v>0.2368</v>
      </c>
    </row>
    <row r="21" spans="1:17" ht="15">
      <c r="A21" s="8" t="s">
        <v>48</v>
      </c>
      <c r="B21" s="9">
        <v>5.6</v>
      </c>
      <c r="C21" s="9">
        <v>5</v>
      </c>
      <c r="D21" s="9">
        <v>7</v>
      </c>
      <c r="E21" s="10"/>
      <c r="H21" s="8" t="s">
        <v>6</v>
      </c>
      <c r="I21" s="9"/>
      <c r="J21" s="9"/>
      <c r="K21" s="9">
        <v>1.44</v>
      </c>
      <c r="L21" s="9"/>
      <c r="M21" s="9" t="s">
        <v>22</v>
      </c>
      <c r="N21" s="9">
        <v>0.58</v>
      </c>
      <c r="O21" s="9">
        <v>0.58</v>
      </c>
      <c r="P21" s="9">
        <f t="shared" si="0"/>
        <v>0.8351999999999999</v>
      </c>
      <c r="Q21" s="10">
        <f t="shared" si="1"/>
        <v>0.8351999999999999</v>
      </c>
    </row>
    <row r="22" spans="1:17" ht="15">
      <c r="A22" s="8" t="s">
        <v>43</v>
      </c>
      <c r="B22" s="9">
        <f>B21*0.05</f>
        <v>0.27999999999999997</v>
      </c>
      <c r="C22" s="9">
        <f>C21*0.05</f>
        <v>0.25</v>
      </c>
      <c r="D22" s="9">
        <f>D21*0.05</f>
        <v>0.35000000000000003</v>
      </c>
      <c r="E22" s="10"/>
      <c r="H22" s="8" t="s">
        <v>14</v>
      </c>
      <c r="I22" s="9"/>
      <c r="J22" s="9"/>
      <c r="K22" s="9">
        <v>2.52</v>
      </c>
      <c r="L22" s="9"/>
      <c r="M22" s="9" t="s">
        <v>24</v>
      </c>
      <c r="N22" s="9">
        <v>0.08</v>
      </c>
      <c r="O22" s="9">
        <v>0.08</v>
      </c>
      <c r="P22" s="9">
        <f t="shared" si="0"/>
        <v>0.2016</v>
      </c>
      <c r="Q22" s="10">
        <f t="shared" si="1"/>
        <v>0.2016</v>
      </c>
    </row>
    <row r="23" spans="1:17" ht="15">
      <c r="A23" s="8" t="s">
        <v>34</v>
      </c>
      <c r="B23" s="43">
        <f>Comparativo!E25</f>
        <v>20</v>
      </c>
      <c r="C23" s="43">
        <f>Comparativo!E27</f>
        <v>75</v>
      </c>
      <c r="D23" s="43">
        <f>Comparativo!E28</f>
        <v>80</v>
      </c>
      <c r="E23" s="10"/>
      <c r="H23" s="8" t="s">
        <v>17</v>
      </c>
      <c r="I23" s="9"/>
      <c r="J23" s="9"/>
      <c r="K23" s="9">
        <v>0.4</v>
      </c>
      <c r="L23" s="9"/>
      <c r="M23" s="9" t="s">
        <v>28</v>
      </c>
      <c r="N23" s="9">
        <v>1</v>
      </c>
      <c r="O23" s="9">
        <v>1</v>
      </c>
      <c r="P23" s="9">
        <f t="shared" si="0"/>
        <v>0.4</v>
      </c>
      <c r="Q23" s="10">
        <f t="shared" si="1"/>
        <v>0.4</v>
      </c>
    </row>
    <row r="24" spans="1:17" ht="15">
      <c r="A24" s="8" t="s">
        <v>35</v>
      </c>
      <c r="B24" s="9">
        <f>B22*B23</f>
        <v>5.6</v>
      </c>
      <c r="C24" s="9">
        <f>C22*C23</f>
        <v>18.75</v>
      </c>
      <c r="D24" s="9">
        <f>D22*D23</f>
        <v>28.000000000000004</v>
      </c>
      <c r="E24" s="11">
        <f>SUM(B24:D24)</f>
        <v>52.35000000000001</v>
      </c>
      <c r="H24" s="8" t="s">
        <v>18</v>
      </c>
      <c r="I24" s="9"/>
      <c r="J24" s="9"/>
      <c r="K24" s="9">
        <v>0.02</v>
      </c>
      <c r="L24" s="9">
        <v>1.05</v>
      </c>
      <c r="M24" s="9" t="s">
        <v>21</v>
      </c>
      <c r="N24" s="9">
        <v>8</v>
      </c>
      <c r="O24" s="9">
        <v>8</v>
      </c>
      <c r="P24" s="9">
        <f t="shared" si="0"/>
        <v>0.16</v>
      </c>
      <c r="Q24" s="10">
        <f t="shared" si="1"/>
        <v>0.16</v>
      </c>
    </row>
    <row r="25" spans="1:17" ht="15">
      <c r="A25" s="8"/>
      <c r="B25" s="9"/>
      <c r="C25" s="9"/>
      <c r="D25" s="9"/>
      <c r="E25" s="10"/>
      <c r="F25" t="s">
        <v>33</v>
      </c>
      <c r="H25" s="8"/>
      <c r="I25" s="9"/>
      <c r="J25" s="9"/>
      <c r="K25" s="9"/>
      <c r="L25" s="9"/>
      <c r="M25" s="9"/>
      <c r="N25" s="9"/>
      <c r="O25" s="9" t="s">
        <v>72</v>
      </c>
      <c r="P25" s="9">
        <f>SUM(P19:P24)</f>
        <v>2.0856</v>
      </c>
      <c r="Q25" s="10">
        <f>SUM(Q19:Q24)</f>
        <v>2.0856</v>
      </c>
    </row>
    <row r="26" spans="1:17" ht="15.75" thickBot="1">
      <c r="A26" s="12"/>
      <c r="B26" s="13" t="s">
        <v>2</v>
      </c>
      <c r="C26" s="13"/>
      <c r="D26" s="13">
        <v>0.108</v>
      </c>
      <c r="E26" s="14"/>
      <c r="F26" s="21">
        <f>E24+E17</f>
        <v>56.89440000000001</v>
      </c>
      <c r="H26" s="8"/>
      <c r="I26" s="9"/>
      <c r="J26" s="9"/>
      <c r="K26" s="9"/>
      <c r="L26" s="9"/>
      <c r="M26" s="9"/>
      <c r="N26" s="9"/>
      <c r="O26" s="9" t="s">
        <v>73</v>
      </c>
      <c r="P26" s="9">
        <f>P25/8</f>
        <v>0.2607</v>
      </c>
      <c r="Q26" s="10">
        <f>Q25/8</f>
        <v>0.2607</v>
      </c>
    </row>
    <row r="27" spans="8:18" ht="15.75" thickBot="1">
      <c r="H27" s="8"/>
      <c r="I27" s="9"/>
      <c r="J27" s="9"/>
      <c r="K27" s="9"/>
      <c r="L27" s="9"/>
      <c r="M27" s="9"/>
      <c r="N27" s="9"/>
      <c r="O27" s="9" t="s">
        <v>74</v>
      </c>
      <c r="P27" s="43">
        <f>Comparativo!J25</f>
        <v>100</v>
      </c>
      <c r="Q27" s="45">
        <f>Comparativo!J26</f>
        <v>50</v>
      </c>
      <c r="R27" s="1" t="s">
        <v>76</v>
      </c>
    </row>
    <row r="28" spans="1:18" ht="15.75" thickBot="1">
      <c r="A28" s="2" t="s">
        <v>11</v>
      </c>
      <c r="B28" s="3"/>
      <c r="C28" s="3"/>
      <c r="D28" s="3"/>
      <c r="E28" s="4"/>
      <c r="H28" s="29"/>
      <c r="I28" s="19"/>
      <c r="J28" s="19"/>
      <c r="K28" s="19"/>
      <c r="L28" s="19"/>
      <c r="M28" s="19"/>
      <c r="N28" s="19"/>
      <c r="O28" s="31" t="s">
        <v>75</v>
      </c>
      <c r="P28" s="31">
        <f>P27*P26</f>
        <v>26.07</v>
      </c>
      <c r="Q28" s="20">
        <f>Q27*Q26</f>
        <v>13.035</v>
      </c>
      <c r="R28" s="1">
        <f>SUM(P28:Q28)</f>
        <v>39.105000000000004</v>
      </c>
    </row>
    <row r="29" spans="1:5" ht="15">
      <c r="A29" s="8"/>
      <c r="B29" s="9"/>
      <c r="C29" s="9"/>
      <c r="D29" s="9"/>
      <c r="E29" s="10"/>
    </row>
    <row r="30" spans="1:5" ht="15">
      <c r="A30" s="5" t="s">
        <v>63</v>
      </c>
      <c r="B30" s="6"/>
      <c r="C30" s="6"/>
      <c r="D30" s="6"/>
      <c r="E30" s="7">
        <v>0.36</v>
      </c>
    </row>
    <row r="31" spans="1:18" ht="15">
      <c r="A31" s="8"/>
      <c r="B31" s="9" t="s">
        <v>41</v>
      </c>
      <c r="C31" s="9" t="s">
        <v>38</v>
      </c>
      <c r="D31" s="9" t="s">
        <v>25</v>
      </c>
      <c r="E31" s="10" t="s">
        <v>39</v>
      </c>
      <c r="Q31" s="21" t="s">
        <v>78</v>
      </c>
      <c r="R31" s="21">
        <f>R28+R16</f>
        <v>54.697500000000005</v>
      </c>
    </row>
    <row r="32" spans="1:5" ht="15">
      <c r="A32" s="8" t="s">
        <v>48</v>
      </c>
      <c r="B32" s="9">
        <v>0.05</v>
      </c>
      <c r="C32" s="9">
        <v>0.03</v>
      </c>
      <c r="D32" s="9">
        <v>0.0107</v>
      </c>
      <c r="E32" s="10">
        <v>12.5</v>
      </c>
    </row>
    <row r="33" spans="1:17" ht="15">
      <c r="A33" s="17" t="s">
        <v>43</v>
      </c>
      <c r="B33" s="9">
        <f>B32*0.36</f>
        <v>0.018</v>
      </c>
      <c r="C33" s="9">
        <f>C32*0.36</f>
        <v>0.010799999999999999</v>
      </c>
      <c r="D33" s="9">
        <f>D32*0.36</f>
        <v>0.0038519999999999995</v>
      </c>
      <c r="E33" s="10">
        <f>E32*0.36</f>
        <v>4.5</v>
      </c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1:17" ht="15">
      <c r="A34" s="17" t="s">
        <v>36</v>
      </c>
      <c r="B34" s="9">
        <v>1</v>
      </c>
      <c r="C34" s="9">
        <v>1</v>
      </c>
      <c r="D34" s="9">
        <v>1</v>
      </c>
      <c r="E34" s="22">
        <v>1.05</v>
      </c>
      <c r="H34" s="25"/>
      <c r="I34" s="25" t="s">
        <v>79</v>
      </c>
      <c r="J34" s="25"/>
      <c r="K34" s="25"/>
      <c r="L34" s="25"/>
      <c r="M34" s="25"/>
      <c r="N34" s="25"/>
      <c r="O34" s="25"/>
      <c r="P34" s="25"/>
      <c r="Q34" s="25"/>
    </row>
    <row r="35" spans="1:17" ht="15">
      <c r="A35" s="17" t="s">
        <v>33</v>
      </c>
      <c r="B35" s="9">
        <f>B33*B34</f>
        <v>0.018</v>
      </c>
      <c r="C35" s="9">
        <f>C33*C34</f>
        <v>0.010799999999999999</v>
      </c>
      <c r="D35" s="9">
        <f>D33*D34</f>
        <v>0.0038519999999999995</v>
      </c>
      <c r="E35" s="10">
        <f>E33*E34</f>
        <v>4.7250000000000005</v>
      </c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1:17" ht="15">
      <c r="A36" s="17" t="s">
        <v>34</v>
      </c>
      <c r="B36" s="43">
        <f>Comparativo!E25</f>
        <v>20</v>
      </c>
      <c r="C36" s="43">
        <f>Comparativo!E26</f>
        <v>10</v>
      </c>
      <c r="D36" s="43">
        <f>Comparativo!E27</f>
        <v>75</v>
      </c>
      <c r="E36" s="44">
        <f>Comparativo!E29</f>
        <v>1.33</v>
      </c>
      <c r="H36" s="25"/>
      <c r="I36" s="25"/>
      <c r="J36" s="25"/>
      <c r="K36" s="25"/>
      <c r="L36" s="25"/>
      <c r="M36" s="25"/>
      <c r="N36" s="1" t="s">
        <v>85</v>
      </c>
      <c r="O36" s="1"/>
      <c r="P36" s="1">
        <f>R31+F79</f>
        <v>198.723434</v>
      </c>
      <c r="Q36" s="1" t="s">
        <v>80</v>
      </c>
    </row>
    <row r="37" spans="1:17" ht="15">
      <c r="A37" s="17" t="s">
        <v>35</v>
      </c>
      <c r="B37" s="9">
        <f>B36*B35</f>
        <v>0.36</v>
      </c>
      <c r="C37" s="9">
        <f>C36*C35</f>
        <v>0.10799999999999998</v>
      </c>
      <c r="D37" s="9">
        <f>D36*D35</f>
        <v>0.2889</v>
      </c>
      <c r="E37" s="10">
        <f>E36*E35</f>
        <v>6.284250000000001</v>
      </c>
      <c r="F37" s="1">
        <f>SUM(B37:E37)</f>
        <v>7.041150000000001</v>
      </c>
      <c r="H37" s="25"/>
      <c r="I37" s="25"/>
      <c r="J37" s="25"/>
      <c r="K37" s="25"/>
      <c r="L37" s="25"/>
      <c r="M37" s="25"/>
      <c r="N37" s="1" t="s">
        <v>91</v>
      </c>
      <c r="O37" s="1"/>
      <c r="P37" s="1">
        <f>P36+Q44</f>
        <v>231.15985899999998</v>
      </c>
      <c r="Q37" s="1" t="s">
        <v>80</v>
      </c>
    </row>
    <row r="38" spans="1:17" ht="15">
      <c r="A38" s="17"/>
      <c r="B38" s="9"/>
      <c r="C38" s="9"/>
      <c r="D38" s="9"/>
      <c r="E38" s="10"/>
      <c r="H38" s="25"/>
      <c r="I38" s="25"/>
      <c r="J38" s="25"/>
      <c r="K38" s="25"/>
      <c r="L38" s="25"/>
      <c r="M38" s="25"/>
      <c r="N38" s="1" t="s">
        <v>92</v>
      </c>
      <c r="O38" s="1"/>
      <c r="P38" s="1">
        <f>P36+Q45</f>
        <v>263.59628399999997</v>
      </c>
      <c r="Q38" s="1" t="s">
        <v>80</v>
      </c>
    </row>
    <row r="39" spans="1:17" ht="15">
      <c r="A39" s="5" t="s">
        <v>49</v>
      </c>
      <c r="B39" s="6"/>
      <c r="C39" s="6"/>
      <c r="D39" s="6"/>
      <c r="E39" s="7">
        <v>0.037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1:17" ht="15">
      <c r="A40" s="8"/>
      <c r="B40" s="9" t="s">
        <v>32</v>
      </c>
      <c r="C40" s="9" t="s">
        <v>25</v>
      </c>
      <c r="D40" s="9" t="s">
        <v>26</v>
      </c>
      <c r="E40" s="10"/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1:5" ht="15">
      <c r="A41" s="8" t="s">
        <v>48</v>
      </c>
      <c r="B41" s="9">
        <v>5.6</v>
      </c>
      <c r="C41" s="9">
        <v>5</v>
      </c>
      <c r="D41" s="9">
        <v>7</v>
      </c>
      <c r="E41" s="10"/>
    </row>
    <row r="42" spans="1:5" ht="15">
      <c r="A42" s="8" t="s">
        <v>50</v>
      </c>
      <c r="B42" s="9">
        <f>B41*0.037</f>
        <v>0.20719999999999997</v>
      </c>
      <c r="C42" s="9">
        <f>C41*0.037</f>
        <v>0.185</v>
      </c>
      <c r="D42" s="9">
        <f>D41*0.037</f>
        <v>0.259</v>
      </c>
      <c r="E42" s="10"/>
    </row>
    <row r="43" spans="1:17" ht="15">
      <c r="A43" s="8" t="s">
        <v>34</v>
      </c>
      <c r="B43" s="43">
        <f>Comparativo!E25</f>
        <v>20</v>
      </c>
      <c r="C43" s="43">
        <f>Comparativo!E27</f>
        <v>75</v>
      </c>
      <c r="D43" s="43">
        <f>Comparativo!E28</f>
        <v>80</v>
      </c>
      <c r="E43" s="10"/>
      <c r="J43" s="25" t="s">
        <v>93</v>
      </c>
      <c r="K43" s="25"/>
      <c r="L43" s="25"/>
      <c r="M43" s="25"/>
      <c r="N43" s="25"/>
      <c r="O43" s="25"/>
      <c r="P43" s="25" t="s">
        <v>89</v>
      </c>
      <c r="Q43" s="25" t="s">
        <v>33</v>
      </c>
    </row>
    <row r="44" spans="1:17" ht="15">
      <c r="A44" s="8" t="s">
        <v>35</v>
      </c>
      <c r="B44" s="9">
        <f>B43*B42</f>
        <v>4.143999999999999</v>
      </c>
      <c r="C44" s="9">
        <f>C43*C42</f>
        <v>13.875</v>
      </c>
      <c r="D44" s="9">
        <f>D43*D42</f>
        <v>20.72</v>
      </c>
      <c r="E44" s="10"/>
      <c r="J44" s="25" t="s">
        <v>86</v>
      </c>
      <c r="K44" s="25"/>
      <c r="L44" s="25"/>
      <c r="M44" s="25" t="s">
        <v>90</v>
      </c>
      <c r="N44" s="25"/>
      <c r="O44" s="25">
        <v>1.7</v>
      </c>
      <c r="P44" s="25">
        <f>N62</f>
        <v>19.08025</v>
      </c>
      <c r="Q44" s="25">
        <f>P44*O44</f>
        <v>32.436425</v>
      </c>
    </row>
    <row r="45" spans="1:17" ht="15">
      <c r="A45" s="8"/>
      <c r="B45" s="9"/>
      <c r="C45" s="9"/>
      <c r="D45" s="9"/>
      <c r="E45" s="10"/>
      <c r="J45" s="25" t="s">
        <v>87</v>
      </c>
      <c r="K45" s="25"/>
      <c r="L45" s="25"/>
      <c r="M45" s="25" t="s">
        <v>88</v>
      </c>
      <c r="N45" s="25"/>
      <c r="O45" s="25">
        <v>3.4</v>
      </c>
      <c r="P45" s="25">
        <f>N62</f>
        <v>19.08025</v>
      </c>
      <c r="Q45" s="25">
        <f>P45*O45</f>
        <v>64.87285</v>
      </c>
    </row>
    <row r="46" spans="1:5" ht="15">
      <c r="A46" s="5" t="s">
        <v>81</v>
      </c>
      <c r="B46" s="6"/>
      <c r="C46" s="6"/>
      <c r="D46" s="6"/>
      <c r="E46" s="7">
        <v>1.44</v>
      </c>
    </row>
    <row r="47" spans="1:5" ht="15">
      <c r="A47" s="8"/>
      <c r="B47" s="9" t="s">
        <v>51</v>
      </c>
      <c r="C47" s="9" t="s">
        <v>52</v>
      </c>
      <c r="D47" s="9" t="s">
        <v>53</v>
      </c>
      <c r="E47" s="10" t="s">
        <v>54</v>
      </c>
    </row>
    <row r="48" spans="1:5" ht="15">
      <c r="A48" s="8" t="s">
        <v>48</v>
      </c>
      <c r="B48" s="9">
        <v>0.08972</v>
      </c>
      <c r="C48" s="9">
        <v>0.05337</v>
      </c>
      <c r="D48" s="9">
        <v>0.01923</v>
      </c>
      <c r="E48" s="10">
        <v>25.46</v>
      </c>
    </row>
    <row r="49" spans="1:5" ht="15">
      <c r="A49" s="8" t="s">
        <v>50</v>
      </c>
      <c r="B49" s="9">
        <f>B48*1.44</f>
        <v>0.1291968</v>
      </c>
      <c r="C49" s="9">
        <f>C48*1.44</f>
        <v>0.0768528</v>
      </c>
      <c r="D49" s="9">
        <f>D48*1.44</f>
        <v>0.0276912</v>
      </c>
      <c r="E49" s="10">
        <f>E48*1.44</f>
        <v>36.6624</v>
      </c>
    </row>
    <row r="50" spans="1:10" ht="15">
      <c r="A50" s="8" t="s">
        <v>34</v>
      </c>
      <c r="B50" s="43">
        <f>Comparativo!E25</f>
        <v>20</v>
      </c>
      <c r="C50" s="43">
        <f>Comparativo!E26</f>
        <v>10</v>
      </c>
      <c r="D50" s="43">
        <f>Comparativo!E27</f>
        <v>75</v>
      </c>
      <c r="E50" s="45">
        <f>Comparativo!E30</f>
        <v>0.45</v>
      </c>
      <c r="J50" t="s">
        <v>126</v>
      </c>
    </row>
    <row r="51" spans="1:14" ht="15">
      <c r="A51" s="8" t="s">
        <v>35</v>
      </c>
      <c r="B51" s="9">
        <f>B50*B49</f>
        <v>2.583936</v>
      </c>
      <c r="C51" s="9">
        <f>C50*C49</f>
        <v>0.768528</v>
      </c>
      <c r="D51" s="9">
        <f>D50*D49</f>
        <v>2.07684</v>
      </c>
      <c r="E51" s="10">
        <f>E50*E49</f>
        <v>16.498079999999998</v>
      </c>
      <c r="F51" s="1">
        <f>SUM(B51:E51)</f>
        <v>21.927383999999996</v>
      </c>
      <c r="J51" s="39" t="s">
        <v>123</v>
      </c>
      <c r="K51" s="40" t="s">
        <v>28</v>
      </c>
      <c r="L51" s="40" t="s">
        <v>48</v>
      </c>
      <c r="M51" s="40" t="s">
        <v>127</v>
      </c>
      <c r="N51" s="40" t="s">
        <v>33</v>
      </c>
    </row>
    <row r="52" spans="1:14" ht="15">
      <c r="A52" s="8"/>
      <c r="B52" s="9"/>
      <c r="C52" s="9"/>
      <c r="D52" s="9"/>
      <c r="E52" s="10"/>
      <c r="J52" s="40" t="s">
        <v>23</v>
      </c>
      <c r="K52" s="40" t="s">
        <v>131</v>
      </c>
      <c r="L52" s="40">
        <v>0.01625</v>
      </c>
      <c r="M52" s="46">
        <f>Comparativo!J25</f>
        <v>100</v>
      </c>
      <c r="N52" s="40">
        <f>M52*L52</f>
        <v>1.625</v>
      </c>
    </row>
    <row r="53" spans="1:14" ht="15">
      <c r="A53" s="5" t="s">
        <v>14</v>
      </c>
      <c r="B53" s="6"/>
      <c r="C53" s="6"/>
      <c r="D53" s="6"/>
      <c r="E53" s="7"/>
      <c r="J53" s="40" t="s">
        <v>124</v>
      </c>
      <c r="K53" s="40" t="s">
        <v>131</v>
      </c>
      <c r="L53" s="40">
        <v>0.01625</v>
      </c>
      <c r="M53" s="46">
        <f>Comparativo!J26</f>
        <v>50</v>
      </c>
      <c r="N53" s="40">
        <f>M53*L53</f>
        <v>0.8125</v>
      </c>
    </row>
    <row r="54" spans="1:14" ht="15">
      <c r="A54" s="8"/>
      <c r="B54" s="9" t="s">
        <v>55</v>
      </c>
      <c r="C54" s="9" t="s">
        <v>56</v>
      </c>
      <c r="D54" s="9" t="s">
        <v>57</v>
      </c>
      <c r="E54" s="10"/>
      <c r="J54" s="40" t="s">
        <v>125</v>
      </c>
      <c r="K54" s="40" t="s">
        <v>128</v>
      </c>
      <c r="L54">
        <v>0.0882</v>
      </c>
      <c r="M54" s="46">
        <f>Comparativo!E25</f>
        <v>20</v>
      </c>
      <c r="N54" s="40">
        <f>M54*L54</f>
        <v>1.764</v>
      </c>
    </row>
    <row r="55" spans="1:14" ht="15">
      <c r="A55" s="8" t="s">
        <v>48</v>
      </c>
      <c r="B55" s="9">
        <v>0.307</v>
      </c>
      <c r="C55" s="9">
        <v>0.275</v>
      </c>
      <c r="D55" s="9">
        <v>0.05</v>
      </c>
      <c r="E55" s="10"/>
      <c r="J55" s="40" t="s">
        <v>25</v>
      </c>
      <c r="K55" s="40" t="s">
        <v>21</v>
      </c>
      <c r="L55" s="40">
        <v>0.00315</v>
      </c>
      <c r="M55" s="46">
        <f>Comparativo!E27</f>
        <v>75</v>
      </c>
      <c r="N55" s="40">
        <f>M55*L55</f>
        <v>0.23625000000000002</v>
      </c>
    </row>
    <row r="56" spans="1:14" ht="15">
      <c r="A56" s="8" t="s">
        <v>50</v>
      </c>
      <c r="B56" s="9">
        <v>0.307</v>
      </c>
      <c r="C56" s="9">
        <v>0.275</v>
      </c>
      <c r="D56" s="9">
        <v>0.05</v>
      </c>
      <c r="E56" s="10"/>
      <c r="J56" s="39" t="s">
        <v>130</v>
      </c>
      <c r="K56" s="40" t="s">
        <v>28</v>
      </c>
      <c r="L56" s="40" t="s">
        <v>48</v>
      </c>
      <c r="M56" s="40" t="s">
        <v>127</v>
      </c>
      <c r="N56" s="40" t="s">
        <v>33</v>
      </c>
    </row>
    <row r="57" spans="1:14" ht="15">
      <c r="A57" s="8" t="s">
        <v>36</v>
      </c>
      <c r="B57" s="9">
        <v>1.05</v>
      </c>
      <c r="C57" s="9">
        <v>1.05</v>
      </c>
      <c r="D57" s="9">
        <v>1</v>
      </c>
      <c r="E57" s="10"/>
      <c r="J57" s="40" t="s">
        <v>23</v>
      </c>
      <c r="K57" s="40" t="s">
        <v>131</v>
      </c>
      <c r="L57" s="40">
        <v>0.06625</v>
      </c>
      <c r="M57" s="46">
        <f>Comparativo!J25</f>
        <v>100</v>
      </c>
      <c r="N57" s="40">
        <f>M57*L57</f>
        <v>6.625</v>
      </c>
    </row>
    <row r="58" spans="1:14" ht="15">
      <c r="A58" s="8" t="s">
        <v>33</v>
      </c>
      <c r="B58" s="9">
        <f>B57*B56</f>
        <v>0.32235</v>
      </c>
      <c r="C58" s="9">
        <f>C57*C56</f>
        <v>0.28875000000000006</v>
      </c>
      <c r="D58" s="9">
        <f>D57*D56</f>
        <v>0.05</v>
      </c>
      <c r="E58" s="10"/>
      <c r="J58" s="40" t="s">
        <v>124</v>
      </c>
      <c r="K58" s="40" t="s">
        <v>131</v>
      </c>
      <c r="L58" s="40">
        <v>0.06625</v>
      </c>
      <c r="M58" s="46">
        <f>Comparativo!J26</f>
        <v>50</v>
      </c>
      <c r="N58" s="40">
        <f>M58*L58</f>
        <v>3.3125</v>
      </c>
    </row>
    <row r="59" spans="1:14" ht="15">
      <c r="A59" s="8" t="s">
        <v>34</v>
      </c>
      <c r="B59" s="9">
        <f>Comparativo!E31</f>
        <v>20</v>
      </c>
      <c r="C59" s="9">
        <f>Comparativo!E33</f>
        <v>8</v>
      </c>
      <c r="D59" s="9">
        <f>Comparativo!E34</f>
        <v>7</v>
      </c>
      <c r="E59" s="10"/>
      <c r="J59" s="40" t="s">
        <v>125</v>
      </c>
      <c r="K59" s="40" t="s">
        <v>128</v>
      </c>
      <c r="L59" s="40">
        <v>0.098</v>
      </c>
      <c r="M59" s="46">
        <f>Comparativo!E25</f>
        <v>20</v>
      </c>
      <c r="N59" s="40">
        <f>M59*L59</f>
        <v>1.96</v>
      </c>
    </row>
    <row r="60" spans="1:14" ht="15">
      <c r="A60" s="8" t="s">
        <v>35</v>
      </c>
      <c r="B60" s="9">
        <f>B59*B58</f>
        <v>6.447000000000001</v>
      </c>
      <c r="C60" s="9">
        <f>C59*C58</f>
        <v>2.3100000000000005</v>
      </c>
      <c r="D60" s="9">
        <f>D59*D58</f>
        <v>0.35000000000000003</v>
      </c>
      <c r="E60" s="10"/>
      <c r="F60" s="1">
        <f>SUM(B60:E60)</f>
        <v>9.107000000000001</v>
      </c>
      <c r="J60" s="40" t="s">
        <v>38</v>
      </c>
      <c r="K60" s="40" t="s">
        <v>129</v>
      </c>
      <c r="L60" s="40">
        <v>0.117</v>
      </c>
      <c r="M60" s="46">
        <f>Comparativo!E26</f>
        <v>10</v>
      </c>
      <c r="N60" s="40">
        <f>M60*L60</f>
        <v>1.1700000000000002</v>
      </c>
    </row>
    <row r="61" spans="1:14" ht="15">
      <c r="A61" s="8"/>
      <c r="B61" s="9"/>
      <c r="C61" s="9"/>
      <c r="D61" s="9"/>
      <c r="E61" s="10"/>
      <c r="J61" s="40" t="s">
        <v>25</v>
      </c>
      <c r="K61" s="40" t="s">
        <v>21</v>
      </c>
      <c r="L61" s="40">
        <v>0.021</v>
      </c>
      <c r="M61" s="46">
        <f>Comparativo!E27</f>
        <v>75</v>
      </c>
      <c r="N61" s="40">
        <f>M61*L61</f>
        <v>1.5750000000000002</v>
      </c>
    </row>
    <row r="62" spans="1:14" ht="15">
      <c r="A62" s="5" t="s">
        <v>59</v>
      </c>
      <c r="B62" s="6"/>
      <c r="C62" s="6"/>
      <c r="D62" s="6" t="s">
        <v>58</v>
      </c>
      <c r="E62" s="7"/>
      <c r="M62" s="40" t="s">
        <v>33</v>
      </c>
      <c r="N62" s="41">
        <f>SUM(N57:N61,N52:N55)</f>
        <v>19.08025</v>
      </c>
    </row>
    <row r="63" spans="1:18" ht="15">
      <c r="A63" s="8"/>
      <c r="B63" s="9" t="s">
        <v>62</v>
      </c>
      <c r="C63" s="9" t="s">
        <v>61</v>
      </c>
      <c r="D63" s="9" t="s">
        <v>57</v>
      </c>
      <c r="E63" s="10" t="s">
        <v>60</v>
      </c>
      <c r="N63" t="s">
        <v>138</v>
      </c>
      <c r="O63" t="s">
        <v>134</v>
      </c>
      <c r="P63" t="s">
        <v>135</v>
      </c>
      <c r="Q63" t="s">
        <v>136</v>
      </c>
      <c r="R63" t="s">
        <v>137</v>
      </c>
    </row>
    <row r="64" spans="1:18" ht="15">
      <c r="A64" s="8" t="s">
        <v>48</v>
      </c>
      <c r="B64" s="9">
        <v>2</v>
      </c>
      <c r="C64" s="9">
        <v>0.5</v>
      </c>
      <c r="D64" s="9">
        <v>0.09</v>
      </c>
      <c r="E64" s="10">
        <v>0.11</v>
      </c>
      <c r="M64" s="40" t="s">
        <v>132</v>
      </c>
      <c r="N64" s="40">
        <f>N52+N53+N57+N58</f>
        <v>12.375</v>
      </c>
      <c r="O64" s="40">
        <v>1.7</v>
      </c>
      <c r="P64" s="40">
        <v>3.4</v>
      </c>
      <c r="Q64" s="40">
        <f>O64*N64</f>
        <v>21.037499999999998</v>
      </c>
      <c r="R64" s="40">
        <f>N64*P64</f>
        <v>42.074999999999996</v>
      </c>
    </row>
    <row r="65" spans="1:18" ht="15">
      <c r="A65" s="8" t="s">
        <v>50</v>
      </c>
      <c r="B65" s="9">
        <f>B64*0.4</f>
        <v>0.8</v>
      </c>
      <c r="C65" s="9">
        <f>C64*0.4</f>
        <v>0.2</v>
      </c>
      <c r="D65" s="9">
        <f>D64*0.4</f>
        <v>0.036</v>
      </c>
      <c r="E65" s="10">
        <f>E64*0.4</f>
        <v>0.044000000000000004</v>
      </c>
      <c r="M65" s="40" t="s">
        <v>133</v>
      </c>
      <c r="N65" s="40">
        <f>N54+N55+N59+N60+N61</f>
        <v>6.70525</v>
      </c>
      <c r="O65" s="40">
        <v>1.7</v>
      </c>
      <c r="P65" s="40">
        <v>3.4</v>
      </c>
      <c r="Q65" s="40">
        <f>O65*N65</f>
        <v>11.398925</v>
      </c>
      <c r="R65" s="40">
        <f>N65*P65</f>
        <v>22.79785</v>
      </c>
    </row>
    <row r="66" spans="1:5" ht="15">
      <c r="A66" s="8" t="s">
        <v>36</v>
      </c>
      <c r="B66" s="9">
        <v>1.1</v>
      </c>
      <c r="C66" s="9">
        <v>1.1</v>
      </c>
      <c r="D66" s="9">
        <v>1.1</v>
      </c>
      <c r="E66" s="10">
        <v>1.1</v>
      </c>
    </row>
    <row r="67" spans="1:5" ht="15">
      <c r="A67" s="8" t="s">
        <v>33</v>
      </c>
      <c r="B67" s="9">
        <f>B66*B65</f>
        <v>0.8800000000000001</v>
      </c>
      <c r="C67" s="9">
        <f>C66*C65</f>
        <v>0.22000000000000003</v>
      </c>
      <c r="D67" s="9">
        <f>D66*D65</f>
        <v>0.0396</v>
      </c>
      <c r="E67" s="10">
        <f>E66*E65</f>
        <v>0.048400000000000006</v>
      </c>
    </row>
    <row r="68" spans="1:5" ht="15">
      <c r="A68" s="8" t="s">
        <v>34</v>
      </c>
      <c r="B68" s="9">
        <f>Comparativo!E35</f>
        <v>25</v>
      </c>
      <c r="C68" s="9">
        <f>Comparativo!E35</f>
        <v>25</v>
      </c>
      <c r="D68" s="9">
        <f>Comparativo!E34</f>
        <v>7</v>
      </c>
      <c r="E68" s="10">
        <f>Comparativo!E36</f>
        <v>7</v>
      </c>
    </row>
    <row r="69" spans="1:6" ht="15">
      <c r="A69" s="8" t="s">
        <v>35</v>
      </c>
      <c r="B69" s="9">
        <f>B68*B67</f>
        <v>22.000000000000004</v>
      </c>
      <c r="C69" s="9">
        <f>C68*C67</f>
        <v>5.500000000000001</v>
      </c>
      <c r="D69" s="9">
        <f>D68*D67</f>
        <v>0.2772</v>
      </c>
      <c r="E69" s="10">
        <f>E68*E67</f>
        <v>0.33880000000000005</v>
      </c>
      <c r="F69" s="1">
        <f>SUM(B69:E69)</f>
        <v>28.116000000000003</v>
      </c>
    </row>
    <row r="70" spans="1:5" ht="15">
      <c r="A70" s="8"/>
      <c r="B70" s="9"/>
      <c r="C70" s="9"/>
      <c r="D70" s="9"/>
      <c r="E70" s="10"/>
    </row>
    <row r="71" spans="1:5" ht="15">
      <c r="A71" s="5" t="s">
        <v>65</v>
      </c>
      <c r="B71" s="6"/>
      <c r="C71" s="6"/>
      <c r="D71" s="6">
        <v>0.02</v>
      </c>
      <c r="E71" s="7"/>
    </row>
    <row r="72" spans="1:5" ht="15">
      <c r="A72" s="8"/>
      <c r="B72" s="9" t="s">
        <v>32</v>
      </c>
      <c r="C72" s="9" t="s">
        <v>25</v>
      </c>
      <c r="D72" s="9" t="s">
        <v>26</v>
      </c>
      <c r="E72" s="10"/>
    </row>
    <row r="73" spans="1:5" ht="15">
      <c r="A73" s="8" t="s">
        <v>48</v>
      </c>
      <c r="B73" s="9">
        <v>5.6</v>
      </c>
      <c r="C73" s="9">
        <v>5</v>
      </c>
      <c r="D73" s="9">
        <v>7</v>
      </c>
      <c r="E73" s="10"/>
    </row>
    <row r="74" spans="1:5" ht="15">
      <c r="A74" s="17" t="s">
        <v>43</v>
      </c>
      <c r="B74" s="9">
        <f>B73*0.02</f>
        <v>0.11199999999999999</v>
      </c>
      <c r="C74" s="9">
        <f>C73*0.02</f>
        <v>0.1</v>
      </c>
      <c r="D74" s="9">
        <f>D73*0.02</f>
        <v>0.14</v>
      </c>
      <c r="E74" s="10"/>
    </row>
    <row r="75" spans="1:5" ht="15">
      <c r="A75" s="17" t="s">
        <v>34</v>
      </c>
      <c r="B75" s="43">
        <f>Comparativo!E25</f>
        <v>20</v>
      </c>
      <c r="C75" s="43">
        <f>Comparativo!E27</f>
        <v>75</v>
      </c>
      <c r="D75" s="43">
        <f>Comparativo!E28</f>
        <v>80</v>
      </c>
      <c r="E75" s="10"/>
    </row>
    <row r="76" spans="1:6" ht="15.75" thickBot="1">
      <c r="A76" s="18" t="s">
        <v>35</v>
      </c>
      <c r="B76" s="19">
        <f>B75*B74</f>
        <v>2.2399999999999998</v>
      </c>
      <c r="C76" s="19">
        <f>C75*C74</f>
        <v>7.5</v>
      </c>
      <c r="D76" s="19">
        <f>D75*D74</f>
        <v>11.200000000000001</v>
      </c>
      <c r="E76" s="23"/>
      <c r="F76" s="1">
        <f>SUM(B76:E76)</f>
        <v>20.94</v>
      </c>
    </row>
    <row r="77" spans="1:6" ht="15">
      <c r="A77" s="9"/>
      <c r="E77" s="21" t="s">
        <v>33</v>
      </c>
      <c r="F77" s="21">
        <f>F76+F69+F60+F51+F37</f>
        <v>87.131534</v>
      </c>
    </row>
    <row r="79" spans="5:6" ht="15">
      <c r="E79" s="21" t="s">
        <v>77</v>
      </c>
      <c r="F79" s="21">
        <f>F77+F26</f>
        <v>144.025934</v>
      </c>
    </row>
  </sheetData>
  <sheetProtection password="C691" sheet="1" objects="1" scenarios="1"/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R79"/>
  <sheetViews>
    <sheetView zoomScalePageLayoutView="0" workbookViewId="0" topLeftCell="A24">
      <selection activeCell="K30" sqref="K30"/>
    </sheetView>
  </sheetViews>
  <sheetFormatPr defaultColWidth="9.140625" defaultRowHeight="15"/>
  <cols>
    <col min="1" max="1" width="20.28125" style="0" bestFit="1" customWidth="1"/>
    <col min="2" max="2" width="16.8515625" style="0" bestFit="1" customWidth="1"/>
    <col min="3" max="3" width="14.57421875" style="0" bestFit="1" customWidth="1"/>
    <col min="4" max="4" width="10.421875" style="0" bestFit="1" customWidth="1"/>
    <col min="5" max="5" width="14.421875" style="0" bestFit="1" customWidth="1"/>
    <col min="12" max="12" width="9.421875" style="0" customWidth="1"/>
    <col min="15" max="15" width="13.140625" style="0" customWidth="1"/>
    <col min="16" max="16" width="9.7109375" style="0" bestFit="1" customWidth="1"/>
    <col min="17" max="17" width="10.140625" style="0" bestFit="1" customWidth="1"/>
  </cols>
  <sheetData>
    <row r="3" spans="1:15" ht="15">
      <c r="A3" s="24" t="s">
        <v>66</v>
      </c>
      <c r="B3" s="24"/>
      <c r="C3" s="24"/>
      <c r="D3" s="24"/>
      <c r="E3" s="24"/>
      <c r="H3" s="24" t="s">
        <v>67</v>
      </c>
      <c r="I3" s="24"/>
      <c r="J3" s="24"/>
      <c r="K3" s="24"/>
      <c r="L3" s="24"/>
      <c r="M3" s="24"/>
      <c r="N3" s="24"/>
      <c r="O3" s="24"/>
    </row>
    <row r="5" ht="15.75" thickBot="1">
      <c r="A5" t="s">
        <v>7</v>
      </c>
    </row>
    <row r="6" spans="1:17" ht="15">
      <c r="A6" s="2" t="s">
        <v>37</v>
      </c>
      <c r="B6" s="3"/>
      <c r="C6" s="3"/>
      <c r="D6" s="3" t="s">
        <v>19</v>
      </c>
      <c r="E6" s="4"/>
      <c r="H6" s="26" t="s">
        <v>7</v>
      </c>
      <c r="I6" s="27"/>
      <c r="J6" s="27"/>
      <c r="K6" s="27"/>
      <c r="L6" s="27"/>
      <c r="M6" s="27"/>
      <c r="N6" s="27"/>
      <c r="O6" s="27"/>
      <c r="P6" s="27"/>
      <c r="Q6" s="28"/>
    </row>
    <row r="7" spans="1:17" ht="15">
      <c r="A7" s="5"/>
      <c r="B7" s="6" t="s">
        <v>1</v>
      </c>
      <c r="C7" s="6"/>
      <c r="D7" s="6">
        <v>0.2</v>
      </c>
      <c r="E7" s="7"/>
      <c r="H7" s="8"/>
      <c r="I7" s="9"/>
      <c r="J7" s="9"/>
      <c r="K7" s="9" t="s">
        <v>19</v>
      </c>
      <c r="L7" s="9" t="s">
        <v>31</v>
      </c>
      <c r="M7" s="9" t="s">
        <v>20</v>
      </c>
      <c r="N7" s="9" t="s">
        <v>68</v>
      </c>
      <c r="O7" s="9" t="s">
        <v>69</v>
      </c>
      <c r="P7" s="9" t="s">
        <v>70</v>
      </c>
      <c r="Q7" s="10" t="s">
        <v>71</v>
      </c>
    </row>
    <row r="8" spans="1:17" ht="15">
      <c r="A8" s="5"/>
      <c r="B8" s="6" t="s">
        <v>4</v>
      </c>
      <c r="C8" s="6"/>
      <c r="D8" s="6">
        <v>0.5</v>
      </c>
      <c r="E8" s="7"/>
      <c r="H8" s="8" t="s">
        <v>0</v>
      </c>
      <c r="I8" s="9" t="s">
        <v>1</v>
      </c>
      <c r="J8" s="9"/>
      <c r="K8" s="9">
        <v>0.2</v>
      </c>
      <c r="L8" s="9"/>
      <c r="M8" s="9" t="s">
        <v>21</v>
      </c>
      <c r="N8" s="9"/>
      <c r="O8" s="9">
        <v>4</v>
      </c>
      <c r="P8" s="9">
        <f>N8*K8</f>
        <v>0</v>
      </c>
      <c r="Q8" s="10">
        <f>O8*K8</f>
        <v>0.8</v>
      </c>
    </row>
    <row r="9" spans="1:17" ht="15">
      <c r="A9" s="5"/>
      <c r="B9" s="6" t="s">
        <v>3</v>
      </c>
      <c r="C9" s="6"/>
      <c r="D9" s="6"/>
      <c r="E9" s="7"/>
      <c r="H9" s="8"/>
      <c r="I9" s="9" t="s">
        <v>4</v>
      </c>
      <c r="J9" s="9"/>
      <c r="K9" s="9">
        <v>0.5</v>
      </c>
      <c r="L9" s="9"/>
      <c r="M9" s="9" t="s">
        <v>22</v>
      </c>
      <c r="N9" s="9"/>
      <c r="O9" s="9">
        <v>0.5</v>
      </c>
      <c r="P9" s="9">
        <f>N9*K9</f>
        <v>0</v>
      </c>
      <c r="Q9" s="10">
        <f>O9*K9</f>
        <v>0.25</v>
      </c>
    </row>
    <row r="10" spans="1:17" ht="15">
      <c r="A10" s="8"/>
      <c r="B10" s="9" t="s">
        <v>45</v>
      </c>
      <c r="C10" s="9" t="s">
        <v>44</v>
      </c>
      <c r="D10" s="9" t="s">
        <v>29</v>
      </c>
      <c r="E10" s="10"/>
      <c r="H10" s="8"/>
      <c r="I10" s="9" t="s">
        <v>3</v>
      </c>
      <c r="J10" s="9"/>
      <c r="K10" s="9">
        <v>1.3</v>
      </c>
      <c r="L10" s="9"/>
      <c r="M10" s="9" t="s">
        <v>24</v>
      </c>
      <c r="N10" s="9">
        <v>0.08</v>
      </c>
      <c r="O10" s="9">
        <v>0.08</v>
      </c>
      <c r="P10" s="9">
        <f>N10*K10</f>
        <v>0.10400000000000001</v>
      </c>
      <c r="Q10" s="10">
        <f>O10*K10</f>
        <v>0.10400000000000001</v>
      </c>
    </row>
    <row r="11" spans="1:17" ht="15">
      <c r="A11" s="8"/>
      <c r="B11" s="9">
        <v>0.333</v>
      </c>
      <c r="C11" s="9">
        <v>0.183</v>
      </c>
      <c r="D11" s="9">
        <v>0.03</v>
      </c>
      <c r="E11" s="10"/>
      <c r="H11" s="8"/>
      <c r="I11" s="9" t="s">
        <v>5</v>
      </c>
      <c r="J11" s="9"/>
      <c r="K11" s="9">
        <v>0.05</v>
      </c>
      <c r="L11" s="9">
        <v>1.05</v>
      </c>
      <c r="M11" s="9" t="s">
        <v>21</v>
      </c>
      <c r="N11" s="9">
        <v>6.4</v>
      </c>
      <c r="O11" s="9">
        <v>6.4</v>
      </c>
      <c r="P11" s="9">
        <f>N11*K11</f>
        <v>0.32000000000000006</v>
      </c>
      <c r="Q11" s="10">
        <f>O11*K11</f>
        <v>0.32000000000000006</v>
      </c>
    </row>
    <row r="12" spans="1:17" ht="15">
      <c r="A12" s="8" t="s">
        <v>36</v>
      </c>
      <c r="B12" s="9">
        <v>1.05</v>
      </c>
      <c r="C12" s="9">
        <v>1.05</v>
      </c>
      <c r="D12" s="9">
        <v>1</v>
      </c>
      <c r="E12" s="10"/>
      <c r="H12" s="8"/>
      <c r="I12" s="9" t="s">
        <v>2</v>
      </c>
      <c r="J12" s="9"/>
      <c r="K12" s="9">
        <v>0.108</v>
      </c>
      <c r="L12" s="9"/>
      <c r="M12" s="9" t="s">
        <v>21</v>
      </c>
      <c r="N12" s="9"/>
      <c r="O12" s="9">
        <v>1.6</v>
      </c>
      <c r="P12" s="9">
        <f>N12*K12</f>
        <v>0</v>
      </c>
      <c r="Q12" s="10">
        <f>O12*K12</f>
        <v>0.1728</v>
      </c>
    </row>
    <row r="13" spans="1:17" ht="15">
      <c r="A13" s="8" t="s">
        <v>33</v>
      </c>
      <c r="B13" s="9">
        <f>B12*B11</f>
        <v>0.34965</v>
      </c>
      <c r="C13" s="9">
        <f>C12*C11</f>
        <v>0.19215000000000002</v>
      </c>
      <c r="D13" s="9">
        <f>D12*D11</f>
        <v>0.03</v>
      </c>
      <c r="E13" s="10"/>
      <c r="H13" s="8"/>
      <c r="I13" s="9"/>
      <c r="J13" s="9"/>
      <c r="K13" s="9"/>
      <c r="L13" s="9"/>
      <c r="M13" s="9"/>
      <c r="N13" s="9"/>
      <c r="O13" s="9" t="s">
        <v>72</v>
      </c>
      <c r="P13" s="9">
        <f>SUM(P8:P12)</f>
        <v>0.42400000000000004</v>
      </c>
      <c r="Q13" s="10">
        <f>SUM(Q8:Q12)</f>
        <v>1.6468000000000003</v>
      </c>
    </row>
    <row r="14" spans="1:17" ht="15">
      <c r="A14" s="8" t="s">
        <v>34</v>
      </c>
      <c r="B14" s="9">
        <f>Comparativo!E62</f>
        <v>0</v>
      </c>
      <c r="C14" s="9">
        <f>Comparativo!E63</f>
        <v>0</v>
      </c>
      <c r="D14" s="9">
        <f>Comparativo!E64</f>
        <v>0</v>
      </c>
      <c r="E14" s="10"/>
      <c r="H14" s="8"/>
      <c r="I14" s="9"/>
      <c r="J14" s="9"/>
      <c r="K14" s="9"/>
      <c r="L14" s="9"/>
      <c r="M14" s="9"/>
      <c r="N14" s="9"/>
      <c r="O14" s="9" t="s">
        <v>73</v>
      </c>
      <c r="P14" s="9">
        <f>P13/8</f>
        <v>0.053000000000000005</v>
      </c>
      <c r="Q14" s="10">
        <f>Q13/8</f>
        <v>0.20585000000000003</v>
      </c>
    </row>
    <row r="15" spans="1:18" ht="15">
      <c r="A15" s="8"/>
      <c r="B15" s="9"/>
      <c r="C15" s="9"/>
      <c r="D15" s="9"/>
      <c r="E15" s="10"/>
      <c r="H15" s="8"/>
      <c r="I15" s="9"/>
      <c r="J15" s="9"/>
      <c r="K15" s="9"/>
      <c r="L15" s="9"/>
      <c r="M15" s="9"/>
      <c r="N15" s="9"/>
      <c r="O15" s="9" t="s">
        <v>74</v>
      </c>
      <c r="P15" s="43">
        <f>Comparativo!J55</f>
        <v>0</v>
      </c>
      <c r="Q15" s="45">
        <f>Comparativo!J56</f>
        <v>0</v>
      </c>
      <c r="R15" s="1" t="s">
        <v>76</v>
      </c>
    </row>
    <row r="16" spans="1:18" ht="15">
      <c r="A16" s="8"/>
      <c r="B16" s="9"/>
      <c r="C16" s="9"/>
      <c r="D16" s="9"/>
      <c r="E16" s="10"/>
      <c r="H16" s="8"/>
      <c r="I16" s="9"/>
      <c r="J16" s="9"/>
      <c r="K16" s="9"/>
      <c r="L16" s="9"/>
      <c r="M16" s="9"/>
      <c r="N16" s="9"/>
      <c r="O16" s="16" t="s">
        <v>75</v>
      </c>
      <c r="P16" s="16">
        <f>P15*P14</f>
        <v>0</v>
      </c>
      <c r="Q16" s="11">
        <f>Q15*Q14</f>
        <v>0</v>
      </c>
      <c r="R16" s="1">
        <f>SUM(P16:Q16)</f>
        <v>0</v>
      </c>
    </row>
    <row r="17" spans="1:17" ht="15">
      <c r="A17" s="8" t="s">
        <v>35</v>
      </c>
      <c r="B17" s="9">
        <f>B14*B13</f>
        <v>0</v>
      </c>
      <c r="C17" s="9">
        <f>C14*C13</f>
        <v>0</v>
      </c>
      <c r="D17" s="9">
        <f>D14*D13</f>
        <v>0</v>
      </c>
      <c r="E17" s="11">
        <f>SUM(B17:D17)</f>
        <v>0</v>
      </c>
      <c r="H17" s="5" t="s">
        <v>11</v>
      </c>
      <c r="I17" s="6"/>
      <c r="J17" s="6"/>
      <c r="K17" s="6"/>
      <c r="L17" s="6"/>
      <c r="M17" s="6"/>
      <c r="N17" s="6"/>
      <c r="O17" s="6"/>
      <c r="P17" s="6"/>
      <c r="Q17" s="7"/>
    </row>
    <row r="18" spans="1:17" ht="15">
      <c r="A18" s="8"/>
      <c r="B18" s="9"/>
      <c r="C18" s="9"/>
      <c r="D18" s="9"/>
      <c r="E18" s="10"/>
      <c r="H18" s="8"/>
      <c r="I18" s="9"/>
      <c r="J18" s="9"/>
      <c r="K18" s="9" t="s">
        <v>19</v>
      </c>
      <c r="L18" s="9" t="s">
        <v>31</v>
      </c>
      <c r="M18" s="9" t="s">
        <v>20</v>
      </c>
      <c r="N18" s="9" t="s">
        <v>68</v>
      </c>
      <c r="O18" s="9" t="s">
        <v>69</v>
      </c>
      <c r="P18" s="9" t="s">
        <v>70</v>
      </c>
      <c r="Q18" s="10" t="s">
        <v>71</v>
      </c>
    </row>
    <row r="19" spans="1:17" ht="15">
      <c r="A19" s="5"/>
      <c r="B19" s="6" t="s">
        <v>30</v>
      </c>
      <c r="C19" s="6"/>
      <c r="D19" s="6">
        <v>0.05</v>
      </c>
      <c r="E19" s="7"/>
      <c r="H19" s="8" t="s">
        <v>12</v>
      </c>
      <c r="I19" s="9"/>
      <c r="J19" s="9"/>
      <c r="K19" s="9">
        <v>0.36</v>
      </c>
      <c r="L19" s="9"/>
      <c r="M19" s="9" t="s">
        <v>22</v>
      </c>
      <c r="N19" s="9">
        <v>0.7</v>
      </c>
      <c r="O19" s="9">
        <v>0.7</v>
      </c>
      <c r="P19" s="9">
        <f aca="true" t="shared" si="0" ref="P19:P24">N19*K19</f>
        <v>0.252</v>
      </c>
      <c r="Q19" s="10">
        <f aca="true" t="shared" si="1" ref="Q19:Q24">O19*K19</f>
        <v>0.252</v>
      </c>
    </row>
    <row r="20" spans="1:17" ht="15">
      <c r="A20" s="8"/>
      <c r="B20" s="9" t="s">
        <v>32</v>
      </c>
      <c r="C20" s="9" t="s">
        <v>25</v>
      </c>
      <c r="D20" s="9" t="s">
        <v>26</v>
      </c>
      <c r="E20" s="10"/>
      <c r="H20" s="8" t="s">
        <v>13</v>
      </c>
      <c r="I20" s="9"/>
      <c r="J20" s="9"/>
      <c r="K20" s="9">
        <v>0.037</v>
      </c>
      <c r="L20" s="9">
        <v>1.05</v>
      </c>
      <c r="M20" s="9" t="s">
        <v>21</v>
      </c>
      <c r="N20" s="9">
        <v>6.4</v>
      </c>
      <c r="O20" s="9">
        <v>6.4</v>
      </c>
      <c r="P20" s="9">
        <f t="shared" si="0"/>
        <v>0.2368</v>
      </c>
      <c r="Q20" s="10">
        <f t="shared" si="1"/>
        <v>0.2368</v>
      </c>
    </row>
    <row r="21" spans="1:17" ht="15">
      <c r="A21" s="8" t="s">
        <v>48</v>
      </c>
      <c r="B21" s="9">
        <v>5.6</v>
      </c>
      <c r="C21" s="9">
        <v>5</v>
      </c>
      <c r="D21" s="9">
        <v>7</v>
      </c>
      <c r="E21" s="10"/>
      <c r="H21" s="8" t="s">
        <v>6</v>
      </c>
      <c r="I21" s="9"/>
      <c r="J21" s="9"/>
      <c r="K21" s="9">
        <v>1.44</v>
      </c>
      <c r="L21" s="9"/>
      <c r="M21" s="9" t="s">
        <v>22</v>
      </c>
      <c r="N21" s="9">
        <v>0.53</v>
      </c>
      <c r="O21" s="9">
        <v>0.53</v>
      </c>
      <c r="P21" s="9">
        <f t="shared" si="0"/>
        <v>0.7632</v>
      </c>
      <c r="Q21" s="10">
        <f t="shared" si="1"/>
        <v>0.7632</v>
      </c>
    </row>
    <row r="22" spans="1:17" ht="15">
      <c r="A22" s="8" t="s">
        <v>43</v>
      </c>
      <c r="B22" s="9">
        <f>B21*0.05</f>
        <v>0.27999999999999997</v>
      </c>
      <c r="C22" s="9">
        <f>C21*0.05</f>
        <v>0.25</v>
      </c>
      <c r="D22" s="9">
        <f>D21*0.05</f>
        <v>0.35000000000000003</v>
      </c>
      <c r="E22" s="10"/>
      <c r="H22" s="8" t="s">
        <v>14</v>
      </c>
      <c r="I22" s="9"/>
      <c r="J22" s="9"/>
      <c r="K22" s="9">
        <v>2.52</v>
      </c>
      <c r="L22" s="9"/>
      <c r="M22" s="9" t="s">
        <v>24</v>
      </c>
      <c r="N22" s="9">
        <v>0.08</v>
      </c>
      <c r="O22" s="9">
        <v>0.08</v>
      </c>
      <c r="P22" s="9">
        <f t="shared" si="0"/>
        <v>0.2016</v>
      </c>
      <c r="Q22" s="10">
        <f t="shared" si="1"/>
        <v>0.2016</v>
      </c>
    </row>
    <row r="23" spans="1:17" ht="15">
      <c r="A23" s="8" t="s">
        <v>34</v>
      </c>
      <c r="B23" s="43">
        <f>Comparativo!E55</f>
        <v>0</v>
      </c>
      <c r="C23" s="43">
        <f>Comparativo!E57</f>
        <v>0</v>
      </c>
      <c r="D23" s="43">
        <f>Comparativo!E58</f>
        <v>0</v>
      </c>
      <c r="E23" s="10"/>
      <c r="H23" s="8" t="s">
        <v>17</v>
      </c>
      <c r="I23" s="9"/>
      <c r="J23" s="9"/>
      <c r="K23" s="9">
        <v>0.4</v>
      </c>
      <c r="L23" s="9"/>
      <c r="M23" s="9" t="s">
        <v>28</v>
      </c>
      <c r="N23" s="9">
        <v>1</v>
      </c>
      <c r="O23" s="9">
        <v>1</v>
      </c>
      <c r="P23" s="9">
        <f t="shared" si="0"/>
        <v>0.4</v>
      </c>
      <c r="Q23" s="10">
        <f t="shared" si="1"/>
        <v>0.4</v>
      </c>
    </row>
    <row r="24" spans="1:17" ht="15">
      <c r="A24" s="8" t="s">
        <v>35</v>
      </c>
      <c r="B24" s="9">
        <f>B22*B23</f>
        <v>0</v>
      </c>
      <c r="C24" s="9">
        <f>C22*C23</f>
        <v>0</v>
      </c>
      <c r="D24" s="9">
        <f>D22*D23</f>
        <v>0</v>
      </c>
      <c r="E24" s="11">
        <f>SUM(B24:D24)</f>
        <v>0</v>
      </c>
      <c r="H24" s="8" t="s">
        <v>18</v>
      </c>
      <c r="I24" s="9"/>
      <c r="J24" s="9"/>
      <c r="K24" s="9">
        <v>0.02</v>
      </c>
      <c r="L24" s="9">
        <v>1.05</v>
      </c>
      <c r="M24" s="9" t="s">
        <v>21</v>
      </c>
      <c r="N24" s="9">
        <v>8</v>
      </c>
      <c r="O24" s="9">
        <v>8</v>
      </c>
      <c r="P24" s="9">
        <f t="shared" si="0"/>
        <v>0.16</v>
      </c>
      <c r="Q24" s="10">
        <f t="shared" si="1"/>
        <v>0.16</v>
      </c>
    </row>
    <row r="25" spans="1:17" ht="15">
      <c r="A25" s="8"/>
      <c r="B25" s="9"/>
      <c r="C25" s="9"/>
      <c r="D25" s="9"/>
      <c r="E25" s="10"/>
      <c r="F25" t="s">
        <v>33</v>
      </c>
      <c r="H25" s="8"/>
      <c r="I25" s="9"/>
      <c r="J25" s="9"/>
      <c r="K25" s="9"/>
      <c r="L25" s="9"/>
      <c r="M25" s="9"/>
      <c r="N25" s="9"/>
      <c r="O25" s="9" t="s">
        <v>72</v>
      </c>
      <c r="P25" s="9">
        <f>SUM(P19:P24)</f>
        <v>2.0136000000000003</v>
      </c>
      <c r="Q25" s="10">
        <f>SUM(Q19:Q24)</f>
        <v>2.0136000000000003</v>
      </c>
    </row>
    <row r="26" spans="1:17" ht="15.75" thickBot="1">
      <c r="A26" s="12"/>
      <c r="B26" s="13" t="s">
        <v>2</v>
      </c>
      <c r="C26" s="13"/>
      <c r="D26" s="13">
        <v>0.108</v>
      </c>
      <c r="E26" s="14"/>
      <c r="F26" s="21">
        <f>E24+E17</f>
        <v>0</v>
      </c>
      <c r="H26" s="8"/>
      <c r="I26" s="9"/>
      <c r="J26" s="9"/>
      <c r="K26" s="9"/>
      <c r="L26" s="9"/>
      <c r="M26" s="9"/>
      <c r="N26" s="9"/>
      <c r="O26" s="9" t="s">
        <v>73</v>
      </c>
      <c r="P26" s="9">
        <f>P25/8</f>
        <v>0.25170000000000003</v>
      </c>
      <c r="Q26" s="10">
        <f>Q25/8</f>
        <v>0.25170000000000003</v>
      </c>
    </row>
    <row r="27" spans="8:18" ht="15.75" thickBot="1">
      <c r="H27" s="8"/>
      <c r="I27" s="9"/>
      <c r="J27" s="9"/>
      <c r="K27" s="9"/>
      <c r="L27" s="9"/>
      <c r="M27" s="9"/>
      <c r="N27" s="9"/>
      <c r="O27" s="9" t="s">
        <v>74</v>
      </c>
      <c r="P27" s="43">
        <f>Comparativo!J55</f>
        <v>0</v>
      </c>
      <c r="Q27" s="45">
        <f>Comparativo!J56</f>
        <v>0</v>
      </c>
      <c r="R27" s="1" t="s">
        <v>76</v>
      </c>
    </row>
    <row r="28" spans="1:18" ht="15.75" thickBot="1">
      <c r="A28" s="2" t="s">
        <v>11</v>
      </c>
      <c r="B28" s="3"/>
      <c r="C28" s="3"/>
      <c r="D28" s="3"/>
      <c r="E28" s="4"/>
      <c r="H28" s="29"/>
      <c r="I28" s="19"/>
      <c r="J28" s="19"/>
      <c r="K28" s="19"/>
      <c r="L28" s="19"/>
      <c r="M28" s="19"/>
      <c r="N28" s="19"/>
      <c r="O28" s="31" t="s">
        <v>75</v>
      </c>
      <c r="P28" s="31">
        <f>P27*P26</f>
        <v>0</v>
      </c>
      <c r="Q28" s="20">
        <f>Q27*Q26</f>
        <v>0</v>
      </c>
      <c r="R28" s="1">
        <f>SUM(P28:Q28)</f>
        <v>0</v>
      </c>
    </row>
    <row r="29" spans="1:5" ht="15">
      <c r="A29" s="8"/>
      <c r="B29" s="9"/>
      <c r="C29" s="9"/>
      <c r="D29" s="9"/>
      <c r="E29" s="10"/>
    </row>
    <row r="30" spans="1:5" ht="15">
      <c r="A30" s="5" t="s">
        <v>63</v>
      </c>
      <c r="B30" s="6"/>
      <c r="C30" s="6"/>
      <c r="D30" s="6"/>
      <c r="E30" s="7">
        <v>0.36</v>
      </c>
    </row>
    <row r="31" spans="1:18" ht="15">
      <c r="A31" s="8"/>
      <c r="B31" s="9" t="s">
        <v>41</v>
      </c>
      <c r="C31" s="9" t="s">
        <v>38</v>
      </c>
      <c r="D31" s="9" t="s">
        <v>25</v>
      </c>
      <c r="E31" s="10" t="s">
        <v>39</v>
      </c>
      <c r="Q31" s="21" t="s">
        <v>78</v>
      </c>
      <c r="R31" s="21">
        <f>R28+R16</f>
        <v>0</v>
      </c>
    </row>
    <row r="32" spans="1:5" ht="15">
      <c r="A32" s="8" t="s">
        <v>48</v>
      </c>
      <c r="B32" s="9">
        <v>0.05</v>
      </c>
      <c r="C32" s="9">
        <v>0.03</v>
      </c>
      <c r="D32" s="9">
        <v>0.0107</v>
      </c>
      <c r="E32" s="10">
        <v>12.5</v>
      </c>
    </row>
    <row r="33" spans="1:17" ht="15">
      <c r="A33" s="17" t="s">
        <v>43</v>
      </c>
      <c r="B33" s="9">
        <f>B32*0.36</f>
        <v>0.018</v>
      </c>
      <c r="C33" s="9">
        <f>C32*0.36</f>
        <v>0.010799999999999999</v>
      </c>
      <c r="D33" s="9">
        <f>D32*0.36</f>
        <v>0.0038519999999999995</v>
      </c>
      <c r="E33" s="10">
        <f>E32*0.36</f>
        <v>4.5</v>
      </c>
      <c r="H33" s="25"/>
      <c r="I33" s="25" t="s">
        <v>79</v>
      </c>
      <c r="J33" s="25"/>
      <c r="K33" s="25"/>
      <c r="L33" s="25"/>
      <c r="M33" s="25"/>
      <c r="N33" s="25"/>
      <c r="O33" s="25"/>
      <c r="P33" s="25"/>
      <c r="Q33" s="25"/>
    </row>
    <row r="34" spans="1:17" ht="15">
      <c r="A34" s="17" t="s">
        <v>36</v>
      </c>
      <c r="B34" s="9">
        <v>1</v>
      </c>
      <c r="C34" s="9">
        <v>1</v>
      </c>
      <c r="D34" s="9">
        <v>1</v>
      </c>
      <c r="E34" s="22">
        <v>1.05</v>
      </c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1:17" ht="15">
      <c r="A35" s="17" t="s">
        <v>33</v>
      </c>
      <c r="B35" s="9">
        <f>B33*B34</f>
        <v>0.018</v>
      </c>
      <c r="C35" s="9">
        <f>C33*C34</f>
        <v>0.010799999999999999</v>
      </c>
      <c r="D35" s="9">
        <f>D33*D34</f>
        <v>0.0038519999999999995</v>
      </c>
      <c r="E35" s="10">
        <f>E33*E34</f>
        <v>4.7250000000000005</v>
      </c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1:17" ht="15">
      <c r="A36" s="17" t="s">
        <v>34</v>
      </c>
      <c r="B36" s="43">
        <f>Comparativo!E55</f>
        <v>0</v>
      </c>
      <c r="C36" s="43">
        <f>Comparativo!E56</f>
        <v>0</v>
      </c>
      <c r="D36" s="43">
        <f>Comparativo!E57</f>
        <v>0</v>
      </c>
      <c r="E36" s="44">
        <f>Comparativo!E59</f>
        <v>0</v>
      </c>
      <c r="H36" s="25"/>
      <c r="I36" s="25"/>
      <c r="J36" s="25"/>
      <c r="K36" s="25"/>
      <c r="L36" s="25"/>
      <c r="M36" s="25"/>
      <c r="N36" s="1" t="s">
        <v>85</v>
      </c>
      <c r="O36" s="1"/>
      <c r="P36" s="1">
        <f>R31+F79</f>
        <v>0</v>
      </c>
      <c r="Q36" s="1" t="s">
        <v>80</v>
      </c>
    </row>
    <row r="37" spans="1:17" ht="15">
      <c r="A37" s="17" t="s">
        <v>35</v>
      </c>
      <c r="B37" s="9">
        <f>B36*B35</f>
        <v>0</v>
      </c>
      <c r="C37" s="9">
        <f>C36*C35</f>
        <v>0</v>
      </c>
      <c r="D37" s="9">
        <f>D36*D35</f>
        <v>0</v>
      </c>
      <c r="E37" s="10">
        <f>E36*E35</f>
        <v>0</v>
      </c>
      <c r="F37" s="1">
        <f>SUM(B37:E37)</f>
        <v>0</v>
      </c>
      <c r="H37" s="25"/>
      <c r="I37" s="25"/>
      <c r="J37" s="25"/>
      <c r="K37" s="25"/>
      <c r="L37" s="25"/>
      <c r="M37" s="25"/>
      <c r="N37" s="1" t="s">
        <v>91</v>
      </c>
      <c r="O37" s="1"/>
      <c r="P37" s="1">
        <f>P36+P47</f>
        <v>0</v>
      </c>
      <c r="Q37" s="1" t="s">
        <v>80</v>
      </c>
    </row>
    <row r="38" spans="1:17" ht="15">
      <c r="A38" s="17"/>
      <c r="B38" s="9"/>
      <c r="C38" s="9"/>
      <c r="D38" s="9"/>
      <c r="E38" s="10"/>
      <c r="H38" s="25"/>
      <c r="I38" s="25"/>
      <c r="J38" s="25"/>
      <c r="K38" s="25"/>
      <c r="L38" s="25"/>
      <c r="M38" s="25"/>
      <c r="N38" s="1" t="s">
        <v>92</v>
      </c>
      <c r="O38" s="1"/>
      <c r="P38" s="1">
        <f>P36+P48</f>
        <v>0</v>
      </c>
      <c r="Q38" s="1" t="s">
        <v>80</v>
      </c>
    </row>
    <row r="39" spans="1:17" ht="15">
      <c r="A39" s="5" t="s">
        <v>49</v>
      </c>
      <c r="B39" s="6"/>
      <c r="C39" s="6"/>
      <c r="D39" s="6"/>
      <c r="E39" s="7">
        <v>0.037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1:17" ht="15">
      <c r="A40" s="8"/>
      <c r="B40" s="9" t="s">
        <v>32</v>
      </c>
      <c r="C40" s="9" t="s">
        <v>25</v>
      </c>
      <c r="D40" s="9" t="s">
        <v>26</v>
      </c>
      <c r="E40" s="10"/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1:17" ht="15">
      <c r="A41" s="8" t="s">
        <v>48</v>
      </c>
      <c r="B41" s="9">
        <v>5.6</v>
      </c>
      <c r="C41" s="9">
        <v>5</v>
      </c>
      <c r="D41" s="9">
        <v>7</v>
      </c>
      <c r="E41" s="10"/>
      <c r="H41" s="25"/>
      <c r="I41" s="25"/>
      <c r="J41" s="25"/>
      <c r="K41" s="25"/>
      <c r="L41" s="25"/>
      <c r="M41" s="25"/>
      <c r="N41" s="25"/>
      <c r="O41" s="25"/>
      <c r="P41" s="25"/>
      <c r="Q41" s="25"/>
    </row>
    <row r="42" spans="1:17" ht="15">
      <c r="A42" s="8" t="s">
        <v>50</v>
      </c>
      <c r="B42" s="9">
        <f>B41*0.037</f>
        <v>0.20719999999999997</v>
      </c>
      <c r="C42" s="9">
        <f>C41*0.037</f>
        <v>0.185</v>
      </c>
      <c r="D42" s="9">
        <f>D41*0.037</f>
        <v>0.259</v>
      </c>
      <c r="E42" s="10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1:5" ht="15">
      <c r="A43" s="8" t="s">
        <v>34</v>
      </c>
      <c r="B43" s="43">
        <f>Comparativo!E55</f>
        <v>0</v>
      </c>
      <c r="C43" s="43">
        <f>Comparativo!E57</f>
        <v>0</v>
      </c>
      <c r="D43" s="43">
        <f>Comparativo!E58</f>
        <v>0</v>
      </c>
      <c r="E43" s="10"/>
    </row>
    <row r="44" spans="1:5" ht="15">
      <c r="A44" s="8" t="s">
        <v>35</v>
      </c>
      <c r="B44" s="9">
        <f>B43*B42</f>
        <v>0</v>
      </c>
      <c r="C44" s="9">
        <f>C43*C42</f>
        <v>0</v>
      </c>
      <c r="D44" s="9">
        <f>D43*D42</f>
        <v>0</v>
      </c>
      <c r="E44" s="10"/>
    </row>
    <row r="45" spans="1:5" ht="15">
      <c r="A45" s="8"/>
      <c r="B45" s="9"/>
      <c r="C45" s="9"/>
      <c r="D45" s="9"/>
      <c r="E45" s="10"/>
    </row>
    <row r="46" spans="1:16" ht="15">
      <c r="A46" s="5" t="s">
        <v>64</v>
      </c>
      <c r="B46" s="6"/>
      <c r="C46" s="6"/>
      <c r="D46" s="6"/>
      <c r="E46" s="7">
        <v>1.44</v>
      </c>
      <c r="I46" s="25" t="s">
        <v>93</v>
      </c>
      <c r="J46" s="25"/>
      <c r="K46" s="25"/>
      <c r="L46" s="25"/>
      <c r="M46" s="25"/>
      <c r="N46" s="25"/>
      <c r="O46" s="25" t="s">
        <v>89</v>
      </c>
      <c r="P46" s="25" t="s">
        <v>33</v>
      </c>
    </row>
    <row r="47" spans="1:16" ht="15">
      <c r="A47" s="8"/>
      <c r="B47" s="9" t="s">
        <v>51</v>
      </c>
      <c r="C47" s="9" t="s">
        <v>52</v>
      </c>
      <c r="D47" s="9" t="s">
        <v>53</v>
      </c>
      <c r="E47" s="10" t="s">
        <v>54</v>
      </c>
      <c r="I47" s="25" t="s">
        <v>86</v>
      </c>
      <c r="J47" s="25"/>
      <c r="K47" s="25"/>
      <c r="L47" s="25" t="s">
        <v>90</v>
      </c>
      <c r="M47" s="25"/>
      <c r="N47" s="25">
        <v>1.7</v>
      </c>
      <c r="O47" s="25">
        <f>M65</f>
        <v>0</v>
      </c>
      <c r="P47" s="25">
        <f>O47*N47</f>
        <v>0</v>
      </c>
    </row>
    <row r="48" spans="1:16" ht="15">
      <c r="A48" s="8" t="s">
        <v>48</v>
      </c>
      <c r="B48" s="9">
        <v>0.07088</v>
      </c>
      <c r="C48" s="9">
        <v>0.0424</v>
      </c>
      <c r="D48" s="9">
        <v>0.01519</v>
      </c>
      <c r="E48" s="10">
        <v>17.11</v>
      </c>
      <c r="I48" s="25" t="s">
        <v>87</v>
      </c>
      <c r="J48" s="25"/>
      <c r="K48" s="25"/>
      <c r="L48" s="25" t="s">
        <v>88</v>
      </c>
      <c r="M48" s="25"/>
      <c r="N48" s="25">
        <v>3.4</v>
      </c>
      <c r="O48" s="25">
        <f>M65</f>
        <v>0</v>
      </c>
      <c r="P48" s="25">
        <f>O48*N48</f>
        <v>0</v>
      </c>
    </row>
    <row r="49" spans="1:5" ht="15">
      <c r="A49" s="8" t="s">
        <v>50</v>
      </c>
      <c r="B49" s="9">
        <f>B48*1.44</f>
        <v>0.1020672</v>
      </c>
      <c r="C49" s="9">
        <f>C48*1.44</f>
        <v>0.061056</v>
      </c>
      <c r="D49" s="9">
        <f>D48*1.44</f>
        <v>0.0218736</v>
      </c>
      <c r="E49" s="10">
        <f>E48*1.44</f>
        <v>24.638399999999997</v>
      </c>
    </row>
    <row r="50" spans="1:5" ht="15">
      <c r="A50" s="8" t="s">
        <v>34</v>
      </c>
      <c r="B50" s="43">
        <f>Comparativo!E55</f>
        <v>0</v>
      </c>
      <c r="C50" s="43">
        <f>Comparativo!E56</f>
        <v>0</v>
      </c>
      <c r="D50" s="43">
        <f>Comparativo!E57</f>
        <v>0</v>
      </c>
      <c r="E50" s="45">
        <f>Comparativo!E60</f>
        <v>0</v>
      </c>
    </row>
    <row r="51" spans="1:6" ht="15">
      <c r="A51" s="8" t="s">
        <v>35</v>
      </c>
      <c r="B51" s="9">
        <f>B50*B49</f>
        <v>0</v>
      </c>
      <c r="C51" s="9">
        <f>C50*C49</f>
        <v>0</v>
      </c>
      <c r="D51" s="9">
        <f>D50*D49</f>
        <v>0</v>
      </c>
      <c r="E51" s="10">
        <f>E50*E49</f>
        <v>0</v>
      </c>
      <c r="F51" s="1">
        <f>SUM(B51:E51)</f>
        <v>0</v>
      </c>
    </row>
    <row r="52" spans="1:5" ht="15">
      <c r="A52" s="8"/>
      <c r="B52" s="9"/>
      <c r="C52" s="9"/>
      <c r="D52" s="9"/>
      <c r="E52" s="10"/>
    </row>
    <row r="53" spans="1:9" ht="15">
      <c r="A53" s="5" t="s">
        <v>14</v>
      </c>
      <c r="B53" s="6"/>
      <c r="C53" s="6"/>
      <c r="D53" s="6"/>
      <c r="E53" s="7"/>
      <c r="I53" t="s">
        <v>126</v>
      </c>
    </row>
    <row r="54" spans="1:13" ht="15">
      <c r="A54" s="8"/>
      <c r="B54" s="9" t="s">
        <v>55</v>
      </c>
      <c r="C54" s="9" t="s">
        <v>56</v>
      </c>
      <c r="D54" s="9" t="s">
        <v>57</v>
      </c>
      <c r="E54" s="10"/>
      <c r="I54" s="39" t="s">
        <v>123</v>
      </c>
      <c r="J54" s="40" t="s">
        <v>28</v>
      </c>
      <c r="K54" s="40" t="s">
        <v>48</v>
      </c>
      <c r="L54" s="40" t="s">
        <v>127</v>
      </c>
      <c r="M54" s="40" t="s">
        <v>33</v>
      </c>
    </row>
    <row r="55" spans="1:13" ht="15">
      <c r="A55" s="8" t="s">
        <v>48</v>
      </c>
      <c r="B55" s="9">
        <v>0.307</v>
      </c>
      <c r="C55" s="9">
        <v>0.275</v>
      </c>
      <c r="D55" s="9">
        <v>0.05</v>
      </c>
      <c r="E55" s="10"/>
      <c r="I55" s="40" t="s">
        <v>23</v>
      </c>
      <c r="J55" s="40" t="s">
        <v>131</v>
      </c>
      <c r="K55" s="40">
        <v>0.01625</v>
      </c>
      <c r="L55" s="46">
        <f>Comparativo!J55</f>
        <v>0</v>
      </c>
      <c r="M55" s="40">
        <f>L55*K55</f>
        <v>0</v>
      </c>
    </row>
    <row r="56" spans="1:14" ht="15">
      <c r="A56" s="8" t="s">
        <v>50</v>
      </c>
      <c r="B56" s="9">
        <v>0.307</v>
      </c>
      <c r="C56" s="9">
        <v>0.275</v>
      </c>
      <c r="D56" s="9">
        <v>0.05</v>
      </c>
      <c r="E56" s="10"/>
      <c r="I56" s="40" t="s">
        <v>124</v>
      </c>
      <c r="J56" s="40" t="s">
        <v>131</v>
      </c>
      <c r="K56" s="40">
        <v>0.01625</v>
      </c>
      <c r="L56" s="46">
        <f>Comparativo!J56</f>
        <v>0</v>
      </c>
      <c r="M56" s="40">
        <f>L56*K56</f>
        <v>0</v>
      </c>
      <c r="N56" s="40">
        <f>SUM(M55:M56)</f>
        <v>0</v>
      </c>
    </row>
    <row r="57" spans="1:13" ht="15">
      <c r="A57" s="8" t="s">
        <v>36</v>
      </c>
      <c r="B57" s="9">
        <v>1.05</v>
      </c>
      <c r="C57" s="9">
        <v>1.05</v>
      </c>
      <c r="D57" s="9">
        <v>1</v>
      </c>
      <c r="E57" s="10"/>
      <c r="I57" s="40" t="s">
        <v>125</v>
      </c>
      <c r="J57" s="40" t="s">
        <v>128</v>
      </c>
      <c r="K57">
        <v>0.0882</v>
      </c>
      <c r="L57" s="46">
        <f>Comparativo!E55</f>
        <v>0</v>
      </c>
      <c r="M57" s="40">
        <f>L57*K57</f>
        <v>0</v>
      </c>
    </row>
    <row r="58" spans="1:14" ht="15">
      <c r="A58" s="8" t="s">
        <v>33</v>
      </c>
      <c r="B58" s="9">
        <f>B57*B56</f>
        <v>0.32235</v>
      </c>
      <c r="C58" s="9">
        <f>C57*C56</f>
        <v>0.28875000000000006</v>
      </c>
      <c r="D58" s="9">
        <f>D57*D56</f>
        <v>0.05</v>
      </c>
      <c r="E58" s="10"/>
      <c r="I58" s="40" t="s">
        <v>25</v>
      </c>
      <c r="J58" s="40" t="s">
        <v>21</v>
      </c>
      <c r="K58" s="40">
        <v>0.00315</v>
      </c>
      <c r="L58" s="46">
        <f>Comparativo!E57</f>
        <v>0</v>
      </c>
      <c r="M58" s="40">
        <f>L58*K58</f>
        <v>0</v>
      </c>
      <c r="N58" s="40">
        <f>SUM(M57:M58)</f>
        <v>0</v>
      </c>
    </row>
    <row r="59" spans="1:13" ht="15">
      <c r="A59" s="8" t="s">
        <v>34</v>
      </c>
      <c r="B59" s="9">
        <f>Comparativo!E61</f>
        <v>0</v>
      </c>
      <c r="C59" s="9">
        <f>Comparativo!E63</f>
        <v>0</v>
      </c>
      <c r="D59" s="9">
        <f>Comparativo!E64</f>
        <v>0</v>
      </c>
      <c r="E59" s="10"/>
      <c r="I59" s="39" t="s">
        <v>130</v>
      </c>
      <c r="J59" s="40" t="s">
        <v>28</v>
      </c>
      <c r="K59" s="40" t="s">
        <v>48</v>
      </c>
      <c r="L59" s="40" t="s">
        <v>127</v>
      </c>
      <c r="M59" s="40" t="s">
        <v>33</v>
      </c>
    </row>
    <row r="60" spans="1:13" ht="15">
      <c r="A60" s="8" t="s">
        <v>35</v>
      </c>
      <c r="B60" s="9">
        <f>B59*B58</f>
        <v>0</v>
      </c>
      <c r="C60" s="9">
        <f>C59*C58</f>
        <v>0</v>
      </c>
      <c r="D60" s="9">
        <f>D59*D58</f>
        <v>0</v>
      </c>
      <c r="E60" s="10"/>
      <c r="F60" s="1">
        <f>SUM(B60:E60)</f>
        <v>0</v>
      </c>
      <c r="I60" s="40" t="s">
        <v>23</v>
      </c>
      <c r="J60" s="40" t="s">
        <v>131</v>
      </c>
      <c r="K60" s="40">
        <v>0.06625</v>
      </c>
      <c r="L60" s="46">
        <f>Comparativo!J55</f>
        <v>0</v>
      </c>
      <c r="M60" s="40">
        <f>L60*K60</f>
        <v>0</v>
      </c>
    </row>
    <row r="61" spans="1:14" ht="15">
      <c r="A61" s="8"/>
      <c r="B61" s="9"/>
      <c r="C61" s="9"/>
      <c r="D61" s="9"/>
      <c r="E61" s="10"/>
      <c r="I61" s="40" t="s">
        <v>124</v>
      </c>
      <c r="J61" s="40" t="s">
        <v>131</v>
      </c>
      <c r="K61" s="40">
        <v>0.06625</v>
      </c>
      <c r="L61" s="46">
        <f>Comparativo!J56</f>
        <v>0</v>
      </c>
      <c r="M61" s="40">
        <f>L61*K61</f>
        <v>0</v>
      </c>
      <c r="N61" s="40">
        <f>SUM(M60:M61)</f>
        <v>0</v>
      </c>
    </row>
    <row r="62" spans="1:13" ht="15">
      <c r="A62" s="5" t="s">
        <v>59</v>
      </c>
      <c r="B62" s="6"/>
      <c r="C62" s="6"/>
      <c r="D62" s="6" t="s">
        <v>58</v>
      </c>
      <c r="E62" s="7"/>
      <c r="I62" s="40" t="s">
        <v>125</v>
      </c>
      <c r="J62" s="40" t="s">
        <v>128</v>
      </c>
      <c r="K62" s="40">
        <v>0.098</v>
      </c>
      <c r="L62" s="46">
        <f>Comparativo!E55</f>
        <v>0</v>
      </c>
      <c r="M62" s="40">
        <f>L62*K62</f>
        <v>0</v>
      </c>
    </row>
    <row r="63" spans="1:13" ht="15">
      <c r="A63" s="8"/>
      <c r="B63" s="9" t="s">
        <v>62</v>
      </c>
      <c r="C63" s="9" t="s">
        <v>61</v>
      </c>
      <c r="D63" s="9" t="s">
        <v>57</v>
      </c>
      <c r="E63" s="10" t="s">
        <v>60</v>
      </c>
      <c r="I63" s="40" t="s">
        <v>38</v>
      </c>
      <c r="J63" s="40" t="s">
        <v>129</v>
      </c>
      <c r="K63" s="40">
        <v>0.117</v>
      </c>
      <c r="L63" s="46">
        <f>Comparativo!E56</f>
        <v>0</v>
      </c>
      <c r="M63" s="40">
        <f>L63*K63</f>
        <v>0</v>
      </c>
    </row>
    <row r="64" spans="1:14" ht="15">
      <c r="A64" s="8" t="s">
        <v>48</v>
      </c>
      <c r="B64" s="9">
        <v>2</v>
      </c>
      <c r="C64" s="9">
        <v>0.5</v>
      </c>
      <c r="D64" s="9">
        <v>0.09</v>
      </c>
      <c r="E64" s="10">
        <v>0.11</v>
      </c>
      <c r="I64" s="40" t="s">
        <v>25</v>
      </c>
      <c r="J64" s="40" t="s">
        <v>21</v>
      </c>
      <c r="K64" s="40">
        <v>0.021</v>
      </c>
      <c r="L64" s="46">
        <f>Comparativo!E57</f>
        <v>0</v>
      </c>
      <c r="M64" s="40">
        <f>L64*K64</f>
        <v>0</v>
      </c>
      <c r="N64" s="40">
        <f>SUM(M62:M64)</f>
        <v>0</v>
      </c>
    </row>
    <row r="65" spans="1:13" ht="15">
      <c r="A65" s="8" t="s">
        <v>50</v>
      </c>
      <c r="B65" s="9">
        <f>B64*0.4</f>
        <v>0.8</v>
      </c>
      <c r="C65" s="9">
        <f>C64*0.4</f>
        <v>0.2</v>
      </c>
      <c r="D65" s="9">
        <f>D64*0.4</f>
        <v>0.036</v>
      </c>
      <c r="E65" s="10">
        <f>E64*0.4</f>
        <v>0.044000000000000004</v>
      </c>
      <c r="L65" s="40" t="s">
        <v>33</v>
      </c>
      <c r="M65" s="41">
        <f>SUM(M60:M64,M55:M58)</f>
        <v>0</v>
      </c>
    </row>
    <row r="66" spans="1:5" ht="15">
      <c r="A66" s="8" t="s">
        <v>36</v>
      </c>
      <c r="B66" s="9">
        <v>1.1</v>
      </c>
      <c r="C66" s="9">
        <v>1.1</v>
      </c>
      <c r="D66" s="9">
        <v>1.1</v>
      </c>
      <c r="E66" s="10">
        <v>1.1</v>
      </c>
    </row>
    <row r="67" spans="1:13" ht="15">
      <c r="A67" s="8" t="s">
        <v>33</v>
      </c>
      <c r="B67" s="9">
        <f>B65*B66</f>
        <v>0.8800000000000001</v>
      </c>
      <c r="C67" s="9">
        <f>C66*C65</f>
        <v>0.22000000000000003</v>
      </c>
      <c r="D67" s="9">
        <f>D66*D65</f>
        <v>0.0396</v>
      </c>
      <c r="E67" s="10">
        <f>E66*E65</f>
        <v>0.048400000000000006</v>
      </c>
      <c r="L67" s="40" t="s">
        <v>132</v>
      </c>
      <c r="M67" s="40">
        <f>M55+M56+M60+M61</f>
        <v>0</v>
      </c>
    </row>
    <row r="68" spans="1:13" ht="15">
      <c r="A68" s="8" t="s">
        <v>34</v>
      </c>
      <c r="B68" s="9">
        <f>Comparativo!E65</f>
        <v>0</v>
      </c>
      <c r="C68" s="9">
        <f>Comparativo!E65</f>
        <v>0</v>
      </c>
      <c r="D68" s="9">
        <f>Comparativo!E64</f>
        <v>0</v>
      </c>
      <c r="E68" s="10">
        <f>Comparativo!E66</f>
        <v>0</v>
      </c>
      <c r="L68" s="40" t="s">
        <v>133</v>
      </c>
      <c r="M68" s="40">
        <f>M57+M58+M62+M63+M64</f>
        <v>0</v>
      </c>
    </row>
    <row r="69" spans="1:17" ht="15">
      <c r="A69" s="8" t="s">
        <v>35</v>
      </c>
      <c r="B69" s="9">
        <f>B68*B67</f>
        <v>0</v>
      </c>
      <c r="C69" s="9">
        <f>C68*C67</f>
        <v>0</v>
      </c>
      <c r="D69" s="9">
        <f>D68*D67</f>
        <v>0</v>
      </c>
      <c r="E69" s="10">
        <f>E68*E67</f>
        <v>0</v>
      </c>
      <c r="F69" s="1">
        <f>SUM(B69:E69)</f>
        <v>0</v>
      </c>
      <c r="M69" t="s">
        <v>138</v>
      </c>
      <c r="N69" t="s">
        <v>134</v>
      </c>
      <c r="O69" t="s">
        <v>135</v>
      </c>
      <c r="P69" t="s">
        <v>136</v>
      </c>
      <c r="Q69" t="s">
        <v>137</v>
      </c>
    </row>
    <row r="70" spans="1:17" ht="15">
      <c r="A70" s="8"/>
      <c r="B70" s="9"/>
      <c r="C70" s="9"/>
      <c r="D70" s="9"/>
      <c r="E70" s="10"/>
      <c r="L70" s="40" t="s">
        <v>132</v>
      </c>
      <c r="M70" s="40">
        <f>N61+N56</f>
        <v>0</v>
      </c>
      <c r="N70" s="40">
        <v>1.7</v>
      </c>
      <c r="O70" s="40">
        <v>3.4</v>
      </c>
      <c r="P70" s="40">
        <f>N70*M70</f>
        <v>0</v>
      </c>
      <c r="Q70" s="40">
        <f>M70*O70</f>
        <v>0</v>
      </c>
    </row>
    <row r="71" spans="1:17" ht="15">
      <c r="A71" s="5" t="s">
        <v>65</v>
      </c>
      <c r="B71" s="6"/>
      <c r="C71" s="6"/>
      <c r="D71" s="6">
        <v>0.02</v>
      </c>
      <c r="E71" s="7"/>
      <c r="L71" s="40" t="s">
        <v>133</v>
      </c>
      <c r="M71" s="40">
        <f>N64+N58</f>
        <v>0</v>
      </c>
      <c r="N71" s="40">
        <v>1.7</v>
      </c>
      <c r="O71" s="40">
        <v>3.4</v>
      </c>
      <c r="P71" s="40">
        <f>N71*M71</f>
        <v>0</v>
      </c>
      <c r="Q71" s="40">
        <f>M71*O71</f>
        <v>0</v>
      </c>
    </row>
    <row r="72" spans="1:5" ht="15">
      <c r="A72" s="8"/>
      <c r="B72" s="9" t="s">
        <v>32</v>
      </c>
      <c r="C72" s="9" t="s">
        <v>25</v>
      </c>
      <c r="D72" s="9" t="s">
        <v>26</v>
      </c>
      <c r="E72" s="10"/>
    </row>
    <row r="73" spans="1:5" ht="15">
      <c r="A73" s="8" t="s">
        <v>48</v>
      </c>
      <c r="B73" s="9">
        <v>5.6</v>
      </c>
      <c r="C73" s="9">
        <v>5</v>
      </c>
      <c r="D73" s="9">
        <v>7</v>
      </c>
      <c r="E73" s="10"/>
    </row>
    <row r="74" spans="1:5" ht="15">
      <c r="A74" s="17" t="s">
        <v>43</v>
      </c>
      <c r="B74" s="9">
        <f>B73*0.02</f>
        <v>0.11199999999999999</v>
      </c>
      <c r="C74" s="9">
        <f>C73*0.02</f>
        <v>0.1</v>
      </c>
      <c r="D74" s="9">
        <f>D73*0.02</f>
        <v>0.14</v>
      </c>
      <c r="E74" s="10"/>
    </row>
    <row r="75" spans="1:5" ht="15">
      <c r="A75" s="17" t="s">
        <v>34</v>
      </c>
      <c r="B75" s="43">
        <f>Comparativo!E55</f>
        <v>0</v>
      </c>
      <c r="C75" s="43">
        <f>Comparativo!E57</f>
        <v>0</v>
      </c>
      <c r="D75" s="43">
        <f>Comparativo!E58</f>
        <v>0</v>
      </c>
      <c r="E75" s="10"/>
    </row>
    <row r="76" spans="1:6" ht="15.75" thickBot="1">
      <c r="A76" s="18" t="s">
        <v>35</v>
      </c>
      <c r="B76" s="19">
        <f>B75*B74</f>
        <v>0</v>
      </c>
      <c r="C76" s="19">
        <f>C75*C74</f>
        <v>0</v>
      </c>
      <c r="D76" s="19">
        <f>D75*D74</f>
        <v>0</v>
      </c>
      <c r="E76" s="23"/>
      <c r="F76" s="1">
        <f>SUM(B76:E76)</f>
        <v>0</v>
      </c>
    </row>
    <row r="77" spans="1:6" ht="15">
      <c r="A77" s="9"/>
      <c r="E77" s="21" t="s">
        <v>33</v>
      </c>
      <c r="F77" s="21">
        <f>F76+F69+F60+F51+F37</f>
        <v>0</v>
      </c>
    </row>
    <row r="79" spans="5:6" ht="15">
      <c r="E79" s="21" t="s">
        <v>77</v>
      </c>
      <c r="F79" s="21">
        <f>F77+F26</f>
        <v>0</v>
      </c>
    </row>
  </sheetData>
  <sheetProtection password="C691" sheet="1" objects="1" scenarios="1"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2006-09-25T12:47:36Z</dcterms:created>
  <dcterms:modified xsi:type="dcterms:W3CDTF">2014-09-10T14:30:43Z</dcterms:modified>
  <cp:category/>
  <cp:version/>
  <cp:contentType/>
  <cp:contentStatus/>
</cp:coreProperties>
</file>